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05_災害・自タ班\５．災害に強い物流システム構築\１３．ラストマイルの検討（30年度）\事業概要【検討会】\04手引き【改めﾊﾝﾄﾞﾌﾞｯｸ】\03ﾊﾝﾄﾞﾌﾞｯｸ【01回後】\算出ツール\"/>
    </mc:Choice>
  </mc:AlternateContent>
  <bookViews>
    <workbookView xWindow="240" yWindow="45" windowWidth="11715" windowHeight="7995" activeTab="2"/>
  </bookViews>
  <sheets>
    <sheet name="想定避難者数入力シート" sheetId="44" r:id="rId1"/>
    <sheet name="算出表（発災直後～３日後）" sheetId="45" r:id="rId2"/>
    <sheet name="算出表（発災４日後以降）" sheetId="46" r:id="rId3"/>
  </sheets>
  <definedNames>
    <definedName name="_xlnm.Print_Area" localSheetId="2">'算出表（発災４日後以降）'!$B$2:$Y$52</definedName>
    <definedName name="_xlnm.Print_Area" localSheetId="1">'算出表（発災直後～３日後）'!$B$2:$Y$33</definedName>
    <definedName name="_xlnm.Print_Area" localSheetId="0">想定避難者数入力シート!$B$4:$R$32</definedName>
  </definedNames>
  <calcPr calcId="152511"/>
</workbook>
</file>

<file path=xl/calcChain.xml><?xml version="1.0" encoding="utf-8"?>
<calcChain xmlns="http://schemas.openxmlformats.org/spreadsheetml/2006/main">
  <c r="Y17" i="45" l="1"/>
  <c r="X17" i="45"/>
  <c r="V17" i="45"/>
  <c r="V32" i="46" l="1"/>
  <c r="Y32" i="46" s="1"/>
  <c r="X32" i="46" l="1"/>
  <c r="V11" i="46"/>
  <c r="X11" i="46" s="1"/>
  <c r="V11" i="45"/>
  <c r="Y11" i="45" s="1"/>
  <c r="V45" i="46"/>
  <c r="X45" i="46" s="1"/>
  <c r="V44" i="46"/>
  <c r="Y44" i="46" s="1"/>
  <c r="V43" i="46"/>
  <c r="Y43" i="46" s="1"/>
  <c r="V42" i="46"/>
  <c r="X42" i="46" s="1"/>
  <c r="V41" i="46"/>
  <c r="Y41" i="46" s="1"/>
  <c r="V40" i="46"/>
  <c r="Y40" i="46" s="1"/>
  <c r="V39" i="46"/>
  <c r="X39" i="46" s="1"/>
  <c r="V38" i="46"/>
  <c r="Y38" i="46" s="1"/>
  <c r="V37" i="46"/>
  <c r="Y37" i="46" s="1"/>
  <c r="V36" i="46"/>
  <c r="Y36" i="46" s="1"/>
  <c r="V35" i="46"/>
  <c r="Y35" i="46" s="1"/>
  <c r="V34" i="46"/>
  <c r="Y34" i="46" s="1"/>
  <c r="V33" i="46"/>
  <c r="Y33" i="46" s="1"/>
  <c r="V31" i="46"/>
  <c r="Y31" i="46" s="1"/>
  <c r="V30" i="46"/>
  <c r="Y30" i="46" s="1"/>
  <c r="V25" i="46"/>
  <c r="X25" i="46" s="1"/>
  <c r="V24" i="46"/>
  <c r="X24" i="46" s="1"/>
  <c r="V23" i="46"/>
  <c r="X23" i="46" s="1"/>
  <c r="V22" i="46"/>
  <c r="X22" i="46" s="1"/>
  <c r="V21" i="46"/>
  <c r="Y21" i="46" s="1"/>
  <c r="V20" i="46"/>
  <c r="Y20" i="46" s="1"/>
  <c r="V19" i="46"/>
  <c r="Y19" i="46" s="1"/>
  <c r="V18" i="46"/>
  <c r="X18" i="46" s="1"/>
  <c r="V17" i="46"/>
  <c r="Y17" i="46" s="1"/>
  <c r="V16" i="46"/>
  <c r="Y16" i="46" s="1"/>
  <c r="V15" i="46"/>
  <c r="X15" i="46" s="1"/>
  <c r="V14" i="46"/>
  <c r="Y14" i="46" s="1"/>
  <c r="V13" i="46"/>
  <c r="X13" i="46" s="1"/>
  <c r="V10" i="46"/>
  <c r="X10" i="46" s="1"/>
  <c r="V9" i="46"/>
  <c r="X9" i="46" s="1"/>
  <c r="V8" i="46"/>
  <c r="X8" i="46" s="1"/>
  <c r="V7" i="46"/>
  <c r="X7" i="46" s="1"/>
  <c r="V5" i="46"/>
  <c r="Y5" i="46" s="1"/>
  <c r="V6" i="46"/>
  <c r="Y6" i="46" s="1"/>
  <c r="V7" i="45"/>
  <c r="X7" i="45" s="1"/>
  <c r="V6" i="45"/>
  <c r="X6" i="45" s="1"/>
  <c r="V5" i="45"/>
  <c r="Y5" i="45" s="1"/>
  <c r="H12" i="46"/>
  <c r="V12" i="46"/>
  <c r="Y12" i="46" s="1"/>
  <c r="V26" i="45"/>
  <c r="Y26" i="45" s="1"/>
  <c r="V25" i="45"/>
  <c r="X25" i="45" s="1"/>
  <c r="V24" i="45"/>
  <c r="Y24" i="45" s="1"/>
  <c r="V23" i="45"/>
  <c r="Y23" i="45" s="1"/>
  <c r="V22" i="45"/>
  <c r="Y22" i="45" s="1"/>
  <c r="V21" i="45"/>
  <c r="X21" i="45" s="1"/>
  <c r="V20" i="45"/>
  <c r="X20" i="45" s="1"/>
  <c r="V19" i="45"/>
  <c r="X19" i="45" s="1"/>
  <c r="V18" i="45"/>
  <c r="Y18" i="45" s="1"/>
  <c r="V16" i="45"/>
  <c r="Y16" i="45" s="1"/>
  <c r="V15" i="45"/>
  <c r="X15" i="45" s="1"/>
  <c r="V14" i="45"/>
  <c r="X14" i="45" s="1"/>
  <c r="V13" i="45"/>
  <c r="X13" i="45" s="1"/>
  <c r="V10" i="45"/>
  <c r="Y10" i="45" s="1"/>
  <c r="V9" i="45"/>
  <c r="X9" i="45" s="1"/>
  <c r="V8" i="45"/>
  <c r="Y8" i="45" s="1"/>
  <c r="H12" i="45"/>
  <c r="V12" i="45"/>
  <c r="Y12" i="45" s="1"/>
  <c r="X6" i="46"/>
  <c r="X43" i="46"/>
  <c r="X23" i="45" l="1"/>
  <c r="Y25" i="46"/>
  <c r="Y24" i="46"/>
  <c r="X18" i="45"/>
  <c r="X11" i="45"/>
  <c r="X22" i="45"/>
  <c r="Y21" i="45"/>
  <c r="X12" i="45"/>
  <c r="Y9" i="45"/>
  <c r="X5" i="46"/>
  <c r="X26" i="45"/>
  <c r="X10" i="45"/>
  <c r="Y25" i="45"/>
  <c r="X40" i="46"/>
  <c r="X37" i="46"/>
  <c r="X44" i="46"/>
  <c r="X12" i="46"/>
  <c r="X34" i="46"/>
  <c r="Y15" i="46"/>
  <c r="X20" i="46"/>
  <c r="Y45" i="46"/>
  <c r="X21" i="46"/>
  <c r="X38" i="46"/>
  <c r="X17" i="46"/>
  <c r="Y9" i="46"/>
  <c r="X31" i="46"/>
  <c r="X16" i="46"/>
  <c r="Y39" i="46"/>
  <c r="X41" i="46"/>
  <c r="X19" i="46"/>
  <c r="X33" i="46"/>
  <c r="X35" i="46"/>
  <c r="X36" i="46"/>
  <c r="Y7" i="46"/>
  <c r="X8" i="45"/>
  <c r="X16" i="45"/>
  <c r="Y20" i="45"/>
  <c r="Y14" i="45"/>
  <c r="X24" i="45"/>
  <c r="Y23" i="46"/>
  <c r="Y15" i="45"/>
  <c r="Y19" i="45"/>
  <c r="Y13" i="45"/>
  <c r="Y22" i="46"/>
  <c r="Y8" i="46"/>
  <c r="Y6" i="45"/>
  <c r="X5" i="45"/>
  <c r="Y10" i="46"/>
  <c r="Y13" i="46"/>
  <c r="Y42" i="46"/>
  <c r="X30" i="46"/>
  <c r="Y11" i="46"/>
  <c r="X14" i="46"/>
  <c r="Y7" i="45"/>
  <c r="Y18" i="46"/>
  <c r="Y46" i="46" l="1"/>
  <c r="X26" i="46"/>
  <c r="X46" i="46"/>
  <c r="X27" i="45"/>
  <c r="X33" i="45" s="1"/>
  <c r="G8" i="44" s="1"/>
  <c r="P8" i="44" s="1"/>
  <c r="Y27" i="45"/>
  <c r="Y33" i="45" s="1"/>
  <c r="G11" i="44" s="1"/>
  <c r="P11" i="44" s="1"/>
  <c r="Y26" i="46"/>
  <c r="Y52" i="46" l="1"/>
  <c r="G20" i="44" s="1"/>
  <c r="P20" i="44" s="1"/>
  <c r="X52" i="46"/>
  <c r="G17" i="44" s="1"/>
  <c r="P17" i="44" s="1"/>
</calcChain>
</file>

<file path=xl/sharedStrings.xml><?xml version="1.0" encoding="utf-8"?>
<sst xmlns="http://schemas.openxmlformats.org/spreadsheetml/2006/main" count="559" uniqueCount="139">
  <si>
    <t>大分類</t>
    <rPh sb="0" eb="3">
      <t>ダイブンルイ</t>
    </rPh>
    <phoneticPr fontId="2"/>
  </si>
  <si>
    <t>中分類</t>
    <rPh sb="0" eb="1">
      <t>ナカ</t>
    </rPh>
    <rPh sb="1" eb="3">
      <t>ブンルイ</t>
    </rPh>
    <phoneticPr fontId="2"/>
  </si>
  <si>
    <t>小分類</t>
    <rPh sb="0" eb="1">
      <t>ショウ</t>
    </rPh>
    <rPh sb="1" eb="3">
      <t>ブンルイ</t>
    </rPh>
    <phoneticPr fontId="2"/>
  </si>
  <si>
    <t>ペットボトル入り飲料水（500ｍｌ）</t>
    <rPh sb="6" eb="7">
      <t>イ</t>
    </rPh>
    <rPh sb="8" eb="11">
      <t>インリョウスイ</t>
    </rPh>
    <phoneticPr fontId="2"/>
  </si>
  <si>
    <t>本</t>
    <rPh sb="0" eb="1">
      <t>ホン</t>
    </rPh>
    <phoneticPr fontId="2"/>
  </si>
  <si>
    <t>非調理食品</t>
    <rPh sb="0" eb="1">
      <t>ヒ</t>
    </rPh>
    <rPh sb="1" eb="3">
      <t>チョウリ</t>
    </rPh>
    <rPh sb="3" eb="5">
      <t>ショクヒン</t>
    </rPh>
    <rPh sb="4" eb="5">
      <t>ヒン</t>
    </rPh>
    <phoneticPr fontId="2"/>
  </si>
  <si>
    <t>アルファ化米</t>
    <rPh sb="4" eb="5">
      <t>カ</t>
    </rPh>
    <rPh sb="5" eb="6">
      <t>マイ</t>
    </rPh>
    <phoneticPr fontId="2"/>
  </si>
  <si>
    <t>個</t>
    <rPh sb="0" eb="1">
      <t>コ</t>
    </rPh>
    <phoneticPr fontId="2"/>
  </si>
  <si>
    <t>簡易トイレ（目隠し付）</t>
    <rPh sb="0" eb="2">
      <t>カンイ</t>
    </rPh>
    <rPh sb="6" eb="8">
      <t>メカク</t>
    </rPh>
    <rPh sb="9" eb="10">
      <t>ツキ</t>
    </rPh>
    <phoneticPr fontId="2"/>
  </si>
  <si>
    <t>簡易トイレ用薬剤・袋</t>
    <rPh sb="0" eb="2">
      <t>カンイ</t>
    </rPh>
    <rPh sb="5" eb="6">
      <t>ヨウ</t>
    </rPh>
    <rPh sb="6" eb="8">
      <t>ヤクザイ</t>
    </rPh>
    <rPh sb="9" eb="10">
      <t>フクロ</t>
    </rPh>
    <phoneticPr fontId="2"/>
  </si>
  <si>
    <t>トイレットペーパー</t>
    <phoneticPr fontId="2"/>
  </si>
  <si>
    <t>保温用品</t>
    <rPh sb="0" eb="2">
      <t>ホオン</t>
    </rPh>
    <rPh sb="2" eb="4">
      <t>ヨウヒン</t>
    </rPh>
    <phoneticPr fontId="2"/>
  </si>
  <si>
    <t>使い捨てカイロ</t>
    <rPh sb="0" eb="1">
      <t>ツカ</t>
    </rPh>
    <rPh sb="2" eb="3">
      <t>ス</t>
    </rPh>
    <phoneticPr fontId="2"/>
  </si>
  <si>
    <t>毛布</t>
    <rPh sb="0" eb="2">
      <t>モウフ</t>
    </rPh>
    <phoneticPr fontId="2"/>
  </si>
  <si>
    <t>枚</t>
    <rPh sb="0" eb="1">
      <t>マイ</t>
    </rPh>
    <phoneticPr fontId="2"/>
  </si>
  <si>
    <t>紙どんぶり</t>
    <rPh sb="0" eb="1">
      <t>カミ</t>
    </rPh>
    <phoneticPr fontId="2"/>
  </si>
  <si>
    <t>先割れスプーン</t>
    <rPh sb="0" eb="1">
      <t>サキ</t>
    </rPh>
    <rPh sb="1" eb="2">
      <t>ワ</t>
    </rPh>
    <phoneticPr fontId="2"/>
  </si>
  <si>
    <t>液体歯ミガキ（960ml）</t>
    <rPh sb="0" eb="2">
      <t>エキタイ</t>
    </rPh>
    <rPh sb="2" eb="3">
      <t>ハ</t>
    </rPh>
    <phoneticPr fontId="2"/>
  </si>
  <si>
    <t>袋</t>
    <rPh sb="0" eb="1">
      <t>フクロ</t>
    </rPh>
    <phoneticPr fontId="2"/>
  </si>
  <si>
    <t>半袖シャツ</t>
    <rPh sb="0" eb="2">
      <t>ハンソデ</t>
    </rPh>
    <phoneticPr fontId="2"/>
  </si>
  <si>
    <t>靴下</t>
    <rPh sb="0" eb="2">
      <t>クツシタ</t>
    </rPh>
    <phoneticPr fontId="2"/>
  </si>
  <si>
    <t>足</t>
    <rPh sb="0" eb="1">
      <t>アシ</t>
    </rPh>
    <phoneticPr fontId="2"/>
  </si>
  <si>
    <t>水のいらないシャンプー</t>
    <rPh sb="0" eb="1">
      <t>ミズ</t>
    </rPh>
    <phoneticPr fontId="2"/>
  </si>
  <si>
    <t>女性用品</t>
    <rPh sb="0" eb="3">
      <t>ジョセイヨウ</t>
    </rPh>
    <phoneticPr fontId="2"/>
  </si>
  <si>
    <t>生理用品</t>
    <rPh sb="0" eb="2">
      <t>セイリ</t>
    </rPh>
    <rPh sb="2" eb="4">
      <t>ヨウヒン</t>
    </rPh>
    <phoneticPr fontId="2"/>
  </si>
  <si>
    <t>幼児用品</t>
    <rPh sb="0" eb="2">
      <t>ヨウジ</t>
    </rPh>
    <rPh sb="2" eb="4">
      <t>ヨウヒン</t>
    </rPh>
    <phoneticPr fontId="2"/>
  </si>
  <si>
    <t>幼児用おむつ</t>
    <rPh sb="0" eb="2">
      <t>ヨウジ</t>
    </rPh>
    <rPh sb="2" eb="3">
      <t>ヨウ</t>
    </rPh>
    <phoneticPr fontId="2"/>
  </si>
  <si>
    <t>調製粉乳</t>
    <rPh sb="0" eb="2">
      <t>チョウセイ</t>
    </rPh>
    <rPh sb="2" eb="4">
      <t>フンニュウ</t>
    </rPh>
    <phoneticPr fontId="2"/>
  </si>
  <si>
    <t>長下着</t>
    <rPh sb="0" eb="1">
      <t>ナガ</t>
    </rPh>
    <rPh sb="1" eb="3">
      <t>シタギ</t>
    </rPh>
    <phoneticPr fontId="2"/>
  </si>
  <si>
    <t>介護用おむつ（パンツ型）</t>
    <rPh sb="0" eb="2">
      <t>カイゴ</t>
    </rPh>
    <rPh sb="2" eb="3">
      <t>ヨウ</t>
    </rPh>
    <rPh sb="10" eb="11">
      <t>ガタ</t>
    </rPh>
    <phoneticPr fontId="2"/>
  </si>
  <si>
    <t>尿取りパッド</t>
    <rPh sb="0" eb="1">
      <t>ニョウ</t>
    </rPh>
    <rPh sb="1" eb="2">
      <t>ト</t>
    </rPh>
    <phoneticPr fontId="2"/>
  </si>
  <si>
    <t>原単位</t>
    <rPh sb="0" eb="1">
      <t>ゲン</t>
    </rPh>
    <rPh sb="1" eb="3">
      <t>タンイ</t>
    </rPh>
    <phoneticPr fontId="2"/>
  </si>
  <si>
    <t>必要量算出基準</t>
    <rPh sb="0" eb="2">
      <t>ヒツヨウ</t>
    </rPh>
    <rPh sb="2" eb="3">
      <t>リョウ</t>
    </rPh>
    <rPh sb="3" eb="5">
      <t>サンシュツ</t>
    </rPh>
    <rPh sb="5" eb="7">
      <t>キジュン</t>
    </rPh>
    <phoneticPr fontId="2"/>
  </si>
  <si>
    <t>１人１日５個</t>
    <rPh sb="0" eb="2">
      <t>ヒトリ</t>
    </rPh>
    <rPh sb="3" eb="4">
      <t>ニチ</t>
    </rPh>
    <rPh sb="5" eb="6">
      <t>コ</t>
    </rPh>
    <phoneticPr fontId="3"/>
  </si>
  <si>
    <t>１人１日１個</t>
    <rPh sb="1" eb="2">
      <t>ヒト</t>
    </rPh>
    <rPh sb="3" eb="4">
      <t>ニチ</t>
    </rPh>
    <rPh sb="5" eb="6">
      <t>コ</t>
    </rPh>
    <phoneticPr fontId="2"/>
  </si>
  <si>
    <t>１人１日３個</t>
    <rPh sb="0" eb="2">
      <t>ヒトリ</t>
    </rPh>
    <rPh sb="3" eb="4">
      <t>ニチ</t>
    </rPh>
    <rPh sb="5" eb="6">
      <t>コ</t>
    </rPh>
    <phoneticPr fontId="3"/>
  </si>
  <si>
    <t>１人１日８個</t>
    <rPh sb="0" eb="2">
      <t>ヒトリ</t>
    </rPh>
    <rPh sb="3" eb="4">
      <t>ニチ</t>
    </rPh>
    <rPh sb="5" eb="6">
      <t>コ</t>
    </rPh>
    <phoneticPr fontId="3"/>
  </si>
  <si>
    <t>１人１日１個</t>
    <rPh sb="0" eb="2">
      <t>ヒトリ</t>
    </rPh>
    <rPh sb="3" eb="4">
      <t>ニチ</t>
    </rPh>
    <rPh sb="5" eb="6">
      <t>コ</t>
    </rPh>
    <phoneticPr fontId="3"/>
  </si>
  <si>
    <t>１人１日１枚</t>
    <rPh sb="1" eb="2">
      <t>ヒト</t>
    </rPh>
    <rPh sb="3" eb="4">
      <t>ニチ</t>
    </rPh>
    <rPh sb="5" eb="6">
      <t>マイ</t>
    </rPh>
    <phoneticPr fontId="2"/>
  </si>
  <si>
    <t>１人１日１足</t>
    <rPh sb="1" eb="2">
      <t>ヒト</t>
    </rPh>
    <rPh sb="3" eb="4">
      <t>ニチ</t>
    </rPh>
    <rPh sb="5" eb="6">
      <t>アシ</t>
    </rPh>
    <phoneticPr fontId="2"/>
  </si>
  <si>
    <t>１人１足</t>
    <rPh sb="0" eb="2">
      <t>ヒトリ</t>
    </rPh>
    <rPh sb="3" eb="4">
      <t>アシ</t>
    </rPh>
    <phoneticPr fontId="2"/>
  </si>
  <si>
    <t>１人１日６枚</t>
    <rPh sb="1" eb="2">
      <t>ヒト</t>
    </rPh>
    <rPh sb="3" eb="4">
      <t>ニチ</t>
    </rPh>
    <rPh sb="5" eb="6">
      <t>マイ</t>
    </rPh>
    <phoneticPr fontId="2"/>
  </si>
  <si>
    <t>１人１日130ｇ</t>
    <rPh sb="1" eb="2">
      <t>ヒト</t>
    </rPh>
    <rPh sb="3" eb="4">
      <t>ニチ</t>
    </rPh>
    <phoneticPr fontId="2"/>
  </si>
  <si>
    <t>１人１日２枚</t>
    <rPh sb="1" eb="2">
      <t>ヒト</t>
    </rPh>
    <rPh sb="3" eb="4">
      <t>ニチ</t>
    </rPh>
    <rPh sb="5" eb="6">
      <t>マイ</t>
    </rPh>
    <phoneticPr fontId="2"/>
  </si>
  <si>
    <t>要介護者・
高齢者等用品</t>
    <rPh sb="0" eb="1">
      <t>ヨウ</t>
    </rPh>
    <rPh sb="1" eb="4">
      <t>カイゴシャ</t>
    </rPh>
    <rPh sb="6" eb="9">
      <t>コウレイシャ</t>
    </rPh>
    <rPh sb="9" eb="10">
      <t>ナド</t>
    </rPh>
    <rPh sb="10" eb="12">
      <t>ヨウヒン</t>
    </rPh>
    <phoneticPr fontId="2"/>
  </si>
  <si>
    <t>１人１日0.11ﾛｰﾙ</t>
    <rPh sb="1" eb="2">
      <t>ヒト</t>
    </rPh>
    <rPh sb="3" eb="4">
      <t>ニチ</t>
    </rPh>
    <phoneticPr fontId="3"/>
  </si>
  <si>
    <t>１㎡当たり保管量</t>
    <rPh sb="2" eb="3">
      <t>ア</t>
    </rPh>
    <rPh sb="5" eb="8">
      <t>ホカンリョウ</t>
    </rPh>
    <phoneticPr fontId="2"/>
  </si>
  <si>
    <t>単位</t>
    <rPh sb="0" eb="2">
      <t>タンイ</t>
    </rPh>
    <phoneticPr fontId="2"/>
  </si>
  <si>
    <t>ロール</t>
  </si>
  <si>
    <t>ｇ</t>
  </si>
  <si>
    <t>品　　目</t>
    <rPh sb="0" eb="1">
      <t>シナ</t>
    </rPh>
    <rPh sb="3" eb="4">
      <t>メ</t>
    </rPh>
    <phoneticPr fontId="2"/>
  </si>
  <si>
    <t>非常食（ｻﾊﾞｲﾊﾞﾙﾌｰｽﾞ等）</t>
    <rPh sb="0" eb="3">
      <t>ヒジョウショク</t>
    </rPh>
    <rPh sb="15" eb="16">
      <t>ナド</t>
    </rPh>
    <phoneticPr fontId="2"/>
  </si>
  <si>
    <t>紙コップ</t>
    <rPh sb="0" eb="1">
      <t>カミ</t>
    </rPh>
    <phoneticPr fontId="2"/>
  </si>
  <si>
    <t>営業倉庫</t>
    <rPh sb="0" eb="2">
      <t>エイギョウ</t>
    </rPh>
    <rPh sb="2" eb="4">
      <t>ソウコ</t>
    </rPh>
    <phoneticPr fontId="2"/>
  </si>
  <si>
    <t>ショーツ</t>
    <phoneticPr fontId="2"/>
  </si>
  <si>
    <t>スポーツブラ</t>
    <phoneticPr fontId="2"/>
  </si>
  <si>
    <t>おしりふきシート</t>
    <phoneticPr fontId="2"/>
  </si>
  <si>
    <t>食器類</t>
    <rPh sb="0" eb="2">
      <t>ショッキ</t>
    </rPh>
    <rPh sb="2" eb="3">
      <t>ルイ</t>
    </rPh>
    <phoneticPr fontId="2"/>
  </si>
  <si>
    <r>
      <t xml:space="preserve">肌着類
</t>
    </r>
    <r>
      <rPr>
        <sz val="11"/>
        <rFont val="ＭＳ Ｐゴシック"/>
        <family val="3"/>
        <charset val="128"/>
      </rPr>
      <t>（成人男性用）</t>
    </r>
    <rPh sb="0" eb="2">
      <t>ハダギ</t>
    </rPh>
    <rPh sb="2" eb="3">
      <t>ルイ</t>
    </rPh>
    <rPh sb="5" eb="7">
      <t>セイジン</t>
    </rPh>
    <rPh sb="7" eb="10">
      <t>ダンセイヨウ</t>
    </rPh>
    <phoneticPr fontId="2"/>
  </si>
  <si>
    <r>
      <t xml:space="preserve">肌着類
</t>
    </r>
    <r>
      <rPr>
        <sz val="11"/>
        <rFont val="ＭＳ Ｐゴシック"/>
        <family val="3"/>
        <charset val="128"/>
      </rPr>
      <t>（成人女性用）</t>
    </r>
    <rPh sb="0" eb="2">
      <t>ハダギ</t>
    </rPh>
    <rPh sb="2" eb="3">
      <t>ルイ</t>
    </rPh>
    <rPh sb="5" eb="7">
      <t>セイジン</t>
    </rPh>
    <rPh sb="7" eb="10">
      <t>ジョセイヨウ</t>
    </rPh>
    <phoneticPr fontId="2"/>
  </si>
  <si>
    <t>対象者
構成比</t>
    <rPh sb="0" eb="2">
      <t>タイショウ</t>
    </rPh>
    <rPh sb="2" eb="3">
      <t>シャ</t>
    </rPh>
    <rPh sb="4" eb="7">
      <t>コウセイヒ</t>
    </rPh>
    <phoneticPr fontId="2"/>
  </si>
  <si>
    <t>１人２枚</t>
    <rPh sb="0" eb="2">
      <t>ヒトリ</t>
    </rPh>
    <rPh sb="3" eb="4">
      <t>マイ</t>
    </rPh>
    <phoneticPr fontId="2"/>
  </si>
  <si>
    <t>紙コップ</t>
    <rPh sb="0" eb="1">
      <t>カミ</t>
    </rPh>
    <phoneticPr fontId="2"/>
  </si>
  <si>
    <t>飲料用</t>
    <rPh sb="0" eb="2">
      <t>インリョウ</t>
    </rPh>
    <rPh sb="2" eb="3">
      <t>ヨウ</t>
    </rPh>
    <phoneticPr fontId="2"/>
  </si>
  <si>
    <t>液体歯磨き用</t>
    <rPh sb="0" eb="2">
      <t>エキタイ</t>
    </rPh>
    <rPh sb="2" eb="3">
      <t>ハ</t>
    </rPh>
    <rPh sb="3" eb="4">
      <t>ミガ</t>
    </rPh>
    <rPh sb="5" eb="6">
      <t>ヨウ</t>
    </rPh>
    <phoneticPr fontId="2"/>
  </si>
  <si>
    <t>乳児のミルク摂取用</t>
    <rPh sb="0" eb="2">
      <t>ニュウジ</t>
    </rPh>
    <rPh sb="6" eb="8">
      <t>セッシュ</t>
    </rPh>
    <rPh sb="8" eb="9">
      <t>ヨウ</t>
    </rPh>
    <phoneticPr fontId="2"/>
  </si>
  <si>
    <t>１人１日４枚</t>
    <rPh sb="0" eb="2">
      <t>ヒトリ</t>
    </rPh>
    <rPh sb="3" eb="4">
      <t>ニチ</t>
    </rPh>
    <rPh sb="5" eb="6">
      <t>マイ</t>
    </rPh>
    <phoneticPr fontId="3"/>
  </si>
  <si>
    <t>１人２日10ml</t>
    <rPh sb="1" eb="2">
      <t>ヒト</t>
    </rPh>
    <rPh sb="3" eb="4">
      <t>ヒ</t>
    </rPh>
    <phoneticPr fontId="2"/>
  </si>
  <si>
    <t>１人１日40ml</t>
    <rPh sb="0" eb="2">
      <t>ヒトリ</t>
    </rPh>
    <rPh sb="3" eb="4">
      <t>ニチ</t>
    </rPh>
    <phoneticPr fontId="3"/>
  </si>
  <si>
    <t>オフィス</t>
    <phoneticPr fontId="2"/>
  </si>
  <si>
    <t>トイレ</t>
    <phoneticPr fontId="2"/>
  </si>
  <si>
    <t>肌着類
（男児用）</t>
    <rPh sb="0" eb="2">
      <t>ハダギ</t>
    </rPh>
    <rPh sb="2" eb="3">
      <t>ルイ</t>
    </rPh>
    <rPh sb="5" eb="7">
      <t>ダンジ</t>
    </rPh>
    <rPh sb="7" eb="8">
      <t>ヨウ</t>
    </rPh>
    <phoneticPr fontId="2"/>
  </si>
  <si>
    <t>肌着類
（女児用）</t>
    <rPh sb="0" eb="2">
      <t>ハダギ</t>
    </rPh>
    <rPh sb="2" eb="3">
      <t>ルイ</t>
    </rPh>
    <rPh sb="5" eb="7">
      <t>ジョジ</t>
    </rPh>
    <rPh sb="7" eb="8">
      <t>ヨウ</t>
    </rPh>
    <phoneticPr fontId="2"/>
  </si>
  <si>
    <t>１人１日1枚</t>
    <rPh sb="1" eb="2">
      <t>ヒト</t>
    </rPh>
    <rPh sb="3" eb="4">
      <t>ニチ</t>
    </rPh>
    <rPh sb="5" eb="6">
      <t>マイ</t>
    </rPh>
    <phoneticPr fontId="2"/>
  </si>
  <si>
    <t>液体歯ミガキ</t>
    <rPh sb="0" eb="2">
      <t>エキタイ</t>
    </rPh>
    <rPh sb="2" eb="3">
      <t>ハ</t>
    </rPh>
    <phoneticPr fontId="2"/>
  </si>
  <si>
    <t>スリッパ</t>
  </si>
  <si>
    <t>サンダル</t>
  </si>
  <si>
    <t>履物</t>
    <rPh sb="0" eb="2">
      <t>ハキモノ</t>
    </rPh>
    <phoneticPr fontId="2"/>
  </si>
  <si>
    <t>肌着類
（乳児用）</t>
    <rPh sb="0" eb="2">
      <t>ハダギ</t>
    </rPh>
    <rPh sb="2" eb="3">
      <t>ルイ</t>
    </rPh>
    <rPh sb="5" eb="7">
      <t>ニュウジ</t>
    </rPh>
    <rPh sb="7" eb="8">
      <t>ヨウ</t>
    </rPh>
    <phoneticPr fontId="2"/>
  </si>
  <si>
    <t>②発災４日後以降より供給する品目</t>
    <rPh sb="1" eb="3">
      <t>ハッサイ</t>
    </rPh>
    <rPh sb="4" eb="5">
      <t>ニチ</t>
    </rPh>
    <rPh sb="5" eb="6">
      <t>ゴ</t>
    </rPh>
    <rPh sb="6" eb="8">
      <t>イコウ</t>
    </rPh>
    <rPh sb="10" eb="12">
      <t>キョウキュウ</t>
    </rPh>
    <rPh sb="14" eb="16">
      <t>ヒンモク</t>
    </rPh>
    <phoneticPr fontId="2"/>
  </si>
  <si>
    <t>おりものシート</t>
    <phoneticPr fontId="2"/>
  </si>
  <si>
    <t>注２）営業倉庫においては床荷重1.5トン／㎡、天井高６ｍとして、また余震対策としてラックを用いての２段積みを想定している。</t>
    <rPh sb="0" eb="1">
      <t>チュウ</t>
    </rPh>
    <rPh sb="3" eb="5">
      <t>エイギョウ</t>
    </rPh>
    <rPh sb="5" eb="7">
      <t>ソウコ</t>
    </rPh>
    <rPh sb="12" eb="13">
      <t>ユカ</t>
    </rPh>
    <rPh sb="13" eb="15">
      <t>カジュウ</t>
    </rPh>
    <rPh sb="23" eb="25">
      <t>テンジョウ</t>
    </rPh>
    <rPh sb="25" eb="26">
      <t>タカ</t>
    </rPh>
    <rPh sb="34" eb="36">
      <t>ヨシン</t>
    </rPh>
    <rPh sb="36" eb="38">
      <t>タイサク</t>
    </rPh>
    <rPh sb="45" eb="46">
      <t>モチ</t>
    </rPh>
    <rPh sb="50" eb="51">
      <t>ダン</t>
    </rPh>
    <rPh sb="51" eb="52">
      <t>ヅ</t>
    </rPh>
    <rPh sb="54" eb="56">
      <t>ソウテイ</t>
    </rPh>
    <phoneticPr fontId="2"/>
  </si>
  <si>
    <t>注３）缶詰、レトルトについては商品によって保管面積の違いが大きくなる可能性もある。</t>
    <rPh sb="0" eb="1">
      <t>チュウ</t>
    </rPh>
    <rPh sb="3" eb="5">
      <t>カンヅメ</t>
    </rPh>
    <rPh sb="15" eb="17">
      <t>ショウヒン</t>
    </rPh>
    <rPh sb="21" eb="23">
      <t>ホカン</t>
    </rPh>
    <rPh sb="23" eb="25">
      <t>メンセキ</t>
    </rPh>
    <rPh sb="26" eb="27">
      <t>チガ</t>
    </rPh>
    <rPh sb="29" eb="30">
      <t>オオ</t>
    </rPh>
    <rPh sb="34" eb="37">
      <t>カノウセイ</t>
    </rPh>
    <phoneticPr fontId="2"/>
  </si>
  <si>
    <t>注１）オフィスについては、床荷重300㎏／㎡、天井高３ｍとした。</t>
    <rPh sb="0" eb="1">
      <t>チュウ</t>
    </rPh>
    <rPh sb="13" eb="14">
      <t>ユカ</t>
    </rPh>
    <rPh sb="14" eb="16">
      <t>カジュウ</t>
    </rPh>
    <rPh sb="23" eb="25">
      <t>テンジョウ</t>
    </rPh>
    <rPh sb="25" eb="26">
      <t>タカ</t>
    </rPh>
    <phoneticPr fontId="2"/>
  </si>
  <si>
    <t>必要数量</t>
    <rPh sb="0" eb="2">
      <t>ヒツヨウ</t>
    </rPh>
    <rPh sb="2" eb="4">
      <t>スウリョウ</t>
    </rPh>
    <phoneticPr fontId="2"/>
  </si>
  <si>
    <t>１人１日３食</t>
    <rPh sb="1" eb="2">
      <t>ヒト</t>
    </rPh>
    <rPh sb="3" eb="4">
      <t>ニチ</t>
    </rPh>
    <rPh sb="5" eb="6">
      <t>ショク</t>
    </rPh>
    <phoneticPr fontId="2"/>
  </si>
  <si>
    <t>50人に１台</t>
    <rPh sb="2" eb="3">
      <t>ニン</t>
    </rPh>
    <rPh sb="5" eb="6">
      <t>ダイ</t>
    </rPh>
    <phoneticPr fontId="3"/>
  </si>
  <si>
    <t>生活用品</t>
    <rPh sb="0" eb="2">
      <t>セイカツ</t>
    </rPh>
    <rPh sb="2" eb="4">
      <t>ヨウヒン</t>
    </rPh>
    <phoneticPr fontId="2"/>
  </si>
  <si>
    <t>想定避難者数</t>
    <rPh sb="0" eb="2">
      <t>ソウテイ</t>
    </rPh>
    <rPh sb="2" eb="4">
      <t>ヒナン</t>
    </rPh>
    <rPh sb="4" eb="5">
      <t>シャ</t>
    </rPh>
    <rPh sb="5" eb="6">
      <t>スウ</t>
    </rPh>
    <phoneticPr fontId="2"/>
  </si>
  <si>
    <t>人</t>
    <rPh sb="0" eb="1">
      <t>ヒト</t>
    </rPh>
    <phoneticPr fontId="2"/>
  </si>
  <si>
    <t>数量</t>
    <rPh sb="0" eb="2">
      <t>スウリョウ</t>
    </rPh>
    <phoneticPr fontId="2"/>
  </si>
  <si>
    <t>保管面積（㎡）</t>
    <rPh sb="0" eb="2">
      <t>ホカン</t>
    </rPh>
    <rPh sb="2" eb="4">
      <t>メンセキ</t>
    </rPh>
    <phoneticPr fontId="2"/>
  </si>
  <si>
    <t>１人１日４本（計2ℓ）</t>
    <rPh sb="1" eb="2">
      <t>ヒト</t>
    </rPh>
    <rPh sb="3" eb="4">
      <t>ニチ</t>
    </rPh>
    <rPh sb="5" eb="6">
      <t>ホン</t>
    </rPh>
    <rPh sb="7" eb="8">
      <t>ケイ</t>
    </rPh>
    <phoneticPr fontId="2"/>
  </si>
  <si>
    <t>水のいらないシャンプー（200ｍｌ）</t>
    <rPh sb="0" eb="1">
      <t>ミズ</t>
    </rPh>
    <phoneticPr fontId="2"/>
  </si>
  <si>
    <t>合計</t>
    <rPh sb="0" eb="2">
      <t>ゴウケイ</t>
    </rPh>
    <phoneticPr fontId="2"/>
  </si>
  <si>
    <t>食</t>
    <rPh sb="0" eb="1">
      <t>ショク</t>
    </rPh>
    <phoneticPr fontId="2"/>
  </si>
  <si>
    <t>汗拭きシート（60枚入り）</t>
    <rPh sb="0" eb="2">
      <t>アセフ</t>
    </rPh>
    <rPh sb="9" eb="10">
      <t>マイ</t>
    </rPh>
    <rPh sb="10" eb="11">
      <t>イ</t>
    </rPh>
    <phoneticPr fontId="2"/>
  </si>
  <si>
    <t>①発災直後～３日後までに優先的に供給する品目</t>
    <rPh sb="1" eb="3">
      <t>ハッサイ</t>
    </rPh>
    <rPh sb="3" eb="5">
      <t>チョクゴ</t>
    </rPh>
    <rPh sb="7" eb="8">
      <t>ニチ</t>
    </rPh>
    <rPh sb="8" eb="9">
      <t>ゴ</t>
    </rPh>
    <rPh sb="12" eb="15">
      <t>ユウセンテキ</t>
    </rPh>
    <rPh sb="16" eb="18">
      <t>キョウキュウ</t>
    </rPh>
    <rPh sb="20" eb="22">
      <t>ヒンモク</t>
    </rPh>
    <phoneticPr fontId="2"/>
  </si>
  <si>
    <t>㎡</t>
    <phoneticPr fontId="2"/>
  </si>
  <si>
    <t>倍</t>
    <rPh sb="0" eb="1">
      <t>バイ</t>
    </rPh>
    <phoneticPr fontId="2"/>
  </si>
  <si>
    <t>拠点面積その１（発災直後～３日間後頃までに必要な面積）</t>
    <rPh sb="0" eb="2">
      <t>キョテン</t>
    </rPh>
    <rPh sb="2" eb="4">
      <t>メンセキ</t>
    </rPh>
    <rPh sb="8" eb="10">
      <t>ハッサイ</t>
    </rPh>
    <rPh sb="10" eb="12">
      <t>チョクゴ</t>
    </rPh>
    <rPh sb="14" eb="15">
      <t>ヒ</t>
    </rPh>
    <rPh sb="15" eb="16">
      <t>カン</t>
    </rPh>
    <rPh sb="16" eb="17">
      <t>ゴ</t>
    </rPh>
    <rPh sb="17" eb="18">
      <t>ゴロ</t>
    </rPh>
    <rPh sb="21" eb="23">
      <t>ヒツヨウ</t>
    </rPh>
    <rPh sb="24" eb="26">
      <t>メンセキ</t>
    </rPh>
    <phoneticPr fontId="2"/>
  </si>
  <si>
    <t>（注１）</t>
    <rPh sb="1" eb="2">
      <t>チュウ</t>
    </rPh>
    <phoneticPr fontId="2"/>
  </si>
  <si>
    <t>「拠点面積係数」は、保管面積に通路・仕分け等用作業面積を加えた拠点全体の面積が保管面積の何倍になるかを設定する係数（標準では2.5と設定）</t>
    <rPh sb="1" eb="3">
      <t>キョテン</t>
    </rPh>
    <rPh sb="3" eb="5">
      <t>メンセキ</t>
    </rPh>
    <rPh sb="5" eb="7">
      <t>ケイスウ</t>
    </rPh>
    <phoneticPr fontId="2"/>
  </si>
  <si>
    <t>拠点面積その２（発災４日後頃以降に必要な面積）</t>
    <rPh sb="0" eb="2">
      <t>キョテン</t>
    </rPh>
    <rPh sb="2" eb="4">
      <t>メンセキ</t>
    </rPh>
    <rPh sb="8" eb="10">
      <t>ハッサイ</t>
    </rPh>
    <rPh sb="11" eb="12">
      <t>ヒ</t>
    </rPh>
    <rPh sb="12" eb="13">
      <t>ゴ</t>
    </rPh>
    <rPh sb="13" eb="14">
      <t>ゴロ</t>
    </rPh>
    <rPh sb="14" eb="16">
      <t>イコウ</t>
    </rPh>
    <rPh sb="17" eb="19">
      <t>ヒツヨウ</t>
    </rPh>
    <rPh sb="20" eb="22">
      <t>メンセキ</t>
    </rPh>
    <phoneticPr fontId="2"/>
  </si>
  <si>
    <t>（注２）</t>
    <rPh sb="1" eb="2">
      <t>チュウ</t>
    </rPh>
    <phoneticPr fontId="2"/>
  </si>
  <si>
    <t>（注３）</t>
    <rPh sb="1" eb="2">
      <t>チュウ</t>
    </rPh>
    <phoneticPr fontId="2"/>
  </si>
  <si>
    <t>（注４）</t>
    <rPh sb="1" eb="2">
      <t>チュウ</t>
    </rPh>
    <phoneticPr fontId="2"/>
  </si>
  <si>
    <t>「拠点面積その２（発災４日頃以降）」は「発災直後～３日後頃」に必要とした品目と「発災４日後頃以降」に必要とした品目を合わせて保管するとして算出している。ただし、毛布については、発災３日後頃までに一度のみ配布すると想定して除いている。</t>
    <rPh sb="1" eb="3">
      <t>キョテン</t>
    </rPh>
    <rPh sb="3" eb="5">
      <t>メンセキ</t>
    </rPh>
    <rPh sb="9" eb="11">
      <t>ハッサイ</t>
    </rPh>
    <rPh sb="12" eb="13">
      <t>ヒ</t>
    </rPh>
    <rPh sb="13" eb="14">
      <t>ゴロ</t>
    </rPh>
    <rPh sb="14" eb="16">
      <t>イコウ</t>
    </rPh>
    <rPh sb="20" eb="22">
      <t>ハッサイ</t>
    </rPh>
    <rPh sb="22" eb="24">
      <t>チョクゴ</t>
    </rPh>
    <rPh sb="26" eb="27">
      <t>ヒ</t>
    </rPh>
    <rPh sb="27" eb="28">
      <t>ゴ</t>
    </rPh>
    <rPh sb="28" eb="29">
      <t>ゴロ</t>
    </rPh>
    <rPh sb="31" eb="33">
      <t>ヒツヨウ</t>
    </rPh>
    <rPh sb="36" eb="38">
      <t>ヒンモク</t>
    </rPh>
    <rPh sb="40" eb="42">
      <t>ハッサイ</t>
    </rPh>
    <rPh sb="43" eb="44">
      <t>ヒ</t>
    </rPh>
    <rPh sb="44" eb="45">
      <t>ゴ</t>
    </rPh>
    <rPh sb="45" eb="46">
      <t>ゴロ</t>
    </rPh>
    <rPh sb="46" eb="48">
      <t>イコウ</t>
    </rPh>
    <rPh sb="50" eb="52">
      <t>ヒツヨウ</t>
    </rPh>
    <rPh sb="55" eb="57">
      <t>ヒンモク</t>
    </rPh>
    <rPh sb="58" eb="59">
      <t>ア</t>
    </rPh>
    <rPh sb="62" eb="64">
      <t>ホカン</t>
    </rPh>
    <rPh sb="69" eb="71">
      <t>サンシュツ</t>
    </rPh>
    <rPh sb="80" eb="82">
      <t>モウフ</t>
    </rPh>
    <rPh sb="88" eb="90">
      <t>ハッサイ</t>
    </rPh>
    <rPh sb="91" eb="92">
      <t>ヒ</t>
    </rPh>
    <rPh sb="92" eb="93">
      <t>ゴ</t>
    </rPh>
    <rPh sb="93" eb="94">
      <t>ゴロ</t>
    </rPh>
    <rPh sb="97" eb="99">
      <t>イチド</t>
    </rPh>
    <rPh sb="101" eb="103">
      <t>ハイフ</t>
    </rPh>
    <rPh sb="106" eb="108">
      <t>ソウテイ</t>
    </rPh>
    <rPh sb="110" eb="111">
      <t>ノゾ</t>
    </rPh>
    <phoneticPr fontId="2"/>
  </si>
  <si>
    <t>（注５）</t>
    <rPh sb="1" eb="2">
      <t>チュウ</t>
    </rPh>
    <phoneticPr fontId="2"/>
  </si>
  <si>
    <t>小計</t>
    <rPh sb="0" eb="2">
      <t>ショウケイ</t>
    </rPh>
    <phoneticPr fontId="2"/>
  </si>
  <si>
    <t>総計</t>
    <rPh sb="0" eb="2">
      <t>ソウケイ</t>
    </rPh>
    <phoneticPr fontId="2"/>
  </si>
  <si>
    <t>オフィス型
施設</t>
    <rPh sb="4" eb="5">
      <t>ガタ</t>
    </rPh>
    <rPh sb="6" eb="8">
      <t>シセツ</t>
    </rPh>
    <phoneticPr fontId="2"/>
  </si>
  <si>
    <t>倉庫型
施設</t>
    <rPh sb="0" eb="2">
      <t>ソウコ</t>
    </rPh>
    <rPh sb="2" eb="3">
      <t>ガタ</t>
    </rPh>
    <rPh sb="4" eb="6">
      <t>シセツ</t>
    </rPh>
    <phoneticPr fontId="2"/>
  </si>
  <si>
    <t>消毒液</t>
    <rPh sb="0" eb="2">
      <t>ショウドク</t>
    </rPh>
    <rPh sb="2" eb="3">
      <t>エキ</t>
    </rPh>
    <phoneticPr fontId="2"/>
  </si>
  <si>
    <t>１人１日7ｍｌ</t>
    <rPh sb="1" eb="2">
      <t>ヒト</t>
    </rPh>
    <rPh sb="3" eb="4">
      <t>ヒ</t>
    </rPh>
    <phoneticPr fontId="2"/>
  </si>
  <si>
    <t>液体歯ミガキ（96ｍｌ入り）</t>
    <rPh sb="0" eb="2">
      <t>エキタイ</t>
    </rPh>
    <rPh sb="2" eb="3">
      <t>ハ</t>
    </rPh>
    <rPh sb="11" eb="12">
      <t>イ</t>
    </rPh>
    <phoneticPr fontId="2"/>
  </si>
  <si>
    <t>消毒液（60ｍｌ入り）</t>
    <rPh sb="0" eb="2">
      <t>ショウドク</t>
    </rPh>
    <rPh sb="2" eb="3">
      <t>エキ</t>
    </rPh>
    <rPh sb="8" eb="9">
      <t>イ</t>
    </rPh>
    <phoneticPr fontId="2"/>
  </si>
  <si>
    <t>保管面積（Ａ）
※オフィス型
施設</t>
    <rPh sb="0" eb="2">
      <t>ホカン</t>
    </rPh>
    <rPh sb="2" eb="4">
      <t>メンセキ</t>
    </rPh>
    <phoneticPr fontId="2"/>
  </si>
  <si>
    <t>保管面積（Ｃ）
※倉庫型
施設</t>
    <rPh sb="0" eb="2">
      <t>ホカン</t>
    </rPh>
    <rPh sb="2" eb="4">
      <t>メンセキ</t>
    </rPh>
    <rPh sb="9" eb="11">
      <t>ソウコ</t>
    </rPh>
    <phoneticPr fontId="2"/>
  </si>
  <si>
    <t>拠点面積
係数（Ｂ）
（注１）</t>
    <rPh sb="0" eb="2">
      <t>キョテン</t>
    </rPh>
    <rPh sb="2" eb="4">
      <t>メンセキ</t>
    </rPh>
    <rPh sb="5" eb="7">
      <t>ケイスウ</t>
    </rPh>
    <rPh sb="12" eb="13">
      <t>チュウ</t>
    </rPh>
    <phoneticPr fontId="2"/>
  </si>
  <si>
    <t>日</t>
    <rPh sb="0" eb="1">
      <t>ヒ</t>
    </rPh>
    <phoneticPr fontId="2"/>
  </si>
  <si>
    <t>在庫日数
（Ｄ）
（注４）</t>
    <rPh sb="0" eb="2">
      <t>ザイコ</t>
    </rPh>
    <rPh sb="2" eb="4">
      <t>ニッスウ</t>
    </rPh>
    <rPh sb="10" eb="11">
      <t>チュウ</t>
    </rPh>
    <phoneticPr fontId="2"/>
  </si>
  <si>
    <t>拠点面積
（Ａ×Ｂ×Ｄ）
※オフィス型
施設</t>
    <rPh sb="0" eb="2">
      <t>キョテン</t>
    </rPh>
    <rPh sb="2" eb="4">
      <t>メンセキ</t>
    </rPh>
    <rPh sb="18" eb="19">
      <t>ガタ</t>
    </rPh>
    <rPh sb="20" eb="22">
      <t>シセツ</t>
    </rPh>
    <phoneticPr fontId="2"/>
  </si>
  <si>
    <t>拠点面積
（Ｃ×Ｂ×Ｄ）
※倉庫型
施設</t>
    <rPh sb="0" eb="2">
      <t>キョテン</t>
    </rPh>
    <rPh sb="2" eb="4">
      <t>メンセキ</t>
    </rPh>
    <rPh sb="14" eb="16">
      <t>ソウコ</t>
    </rPh>
    <rPh sb="16" eb="17">
      <t>ガタ</t>
    </rPh>
    <rPh sb="18" eb="20">
      <t>シセツ</t>
    </rPh>
    <phoneticPr fontId="2"/>
  </si>
  <si>
    <t>在庫日数は何日分の物資を保管するかを示す。「１日」とした場合、拠点内の物資を毎日、全て入れ替えることになる。</t>
    <rPh sb="0" eb="2">
      <t>ザイコ</t>
    </rPh>
    <rPh sb="2" eb="4">
      <t>ニッスウ</t>
    </rPh>
    <rPh sb="5" eb="6">
      <t>ナン</t>
    </rPh>
    <rPh sb="6" eb="7">
      <t>ヒ</t>
    </rPh>
    <rPh sb="7" eb="8">
      <t>ブン</t>
    </rPh>
    <rPh sb="9" eb="11">
      <t>ブッシ</t>
    </rPh>
    <rPh sb="12" eb="14">
      <t>ホカン</t>
    </rPh>
    <rPh sb="18" eb="19">
      <t>シメ</t>
    </rPh>
    <rPh sb="23" eb="24">
      <t>ヒ</t>
    </rPh>
    <rPh sb="28" eb="30">
      <t>バアイ</t>
    </rPh>
    <rPh sb="31" eb="33">
      <t>キョテン</t>
    </rPh>
    <rPh sb="33" eb="34">
      <t>ナイ</t>
    </rPh>
    <rPh sb="35" eb="37">
      <t>ブッシ</t>
    </rPh>
    <rPh sb="38" eb="40">
      <t>マイニチ</t>
    </rPh>
    <rPh sb="41" eb="42">
      <t>スベ</t>
    </rPh>
    <rPh sb="43" eb="44">
      <t>イ</t>
    </rPh>
    <rPh sb="45" eb="46">
      <t>カ</t>
    </rPh>
    <phoneticPr fontId="2"/>
  </si>
  <si>
    <t>注）「非調理食品」はアルファ化米とサバイバルフーズを50％ずつ提供するものとした。</t>
    <rPh sb="0" eb="1">
      <t>チュウ</t>
    </rPh>
    <rPh sb="3" eb="4">
      <t>ヒ</t>
    </rPh>
    <rPh sb="4" eb="6">
      <t>チョウリ</t>
    </rPh>
    <rPh sb="6" eb="8">
      <t>ショクヒン</t>
    </rPh>
    <rPh sb="14" eb="15">
      <t>カ</t>
    </rPh>
    <rPh sb="15" eb="16">
      <t>マイ</t>
    </rPh>
    <rPh sb="31" eb="33">
      <t>テイキョウ</t>
    </rPh>
    <phoneticPr fontId="2"/>
  </si>
  <si>
    <t>スパンブリーフ</t>
    <phoneticPr fontId="2"/>
  </si>
  <si>
    <t>ブリーフ・トランクス</t>
    <phoneticPr fontId="2"/>
  </si>
  <si>
    <t>※サイズ別分類</t>
    <rPh sb="4" eb="5">
      <t>ベツ</t>
    </rPh>
    <rPh sb="5" eb="7">
      <t>ブンルイ</t>
    </rPh>
    <phoneticPr fontId="2"/>
  </si>
  <si>
    <t>【セルの色の意味】</t>
    <rPh sb="4" eb="5">
      <t>イロ</t>
    </rPh>
    <rPh sb="6" eb="8">
      <t>イミ</t>
    </rPh>
    <phoneticPr fontId="2"/>
  </si>
  <si>
    <t>この色のセルは、拠点面積算出用等の数式が入っており、変更ができないように保護されている。</t>
    <rPh sb="2" eb="3">
      <t>イロ</t>
    </rPh>
    <rPh sb="8" eb="10">
      <t>キョテン</t>
    </rPh>
    <rPh sb="10" eb="12">
      <t>メンセキ</t>
    </rPh>
    <rPh sb="12" eb="14">
      <t>サンシュツ</t>
    </rPh>
    <rPh sb="14" eb="15">
      <t>ヨウ</t>
    </rPh>
    <rPh sb="15" eb="16">
      <t>ナド</t>
    </rPh>
    <rPh sb="17" eb="19">
      <t>スウシキ</t>
    </rPh>
    <rPh sb="20" eb="21">
      <t>ハイ</t>
    </rPh>
    <rPh sb="26" eb="28">
      <t>ヘンコウ</t>
    </rPh>
    <rPh sb="36" eb="38">
      <t>ホゴ</t>
    </rPh>
    <phoneticPr fontId="2"/>
  </si>
  <si>
    <t>この色のセルは、利用者の想定によって変更して使用する。たとえば「拠点面積係数」については、取扱い品目数が少なく通路・仕分け等用作業面積が小さくても問題無い物資拠点の場合は、より小さい値とする。</t>
    <rPh sb="2" eb="3">
      <t>イロ</t>
    </rPh>
    <rPh sb="8" eb="11">
      <t>リヨウシャ</t>
    </rPh>
    <rPh sb="12" eb="14">
      <t>ソウテイ</t>
    </rPh>
    <rPh sb="18" eb="20">
      <t>ヘンコウ</t>
    </rPh>
    <rPh sb="22" eb="24">
      <t>シヨウ</t>
    </rPh>
    <rPh sb="32" eb="34">
      <t>キョテン</t>
    </rPh>
    <rPh sb="34" eb="36">
      <t>メンセキ</t>
    </rPh>
    <rPh sb="36" eb="38">
      <t>ケイスウ</t>
    </rPh>
    <rPh sb="45" eb="47">
      <t>トリアツカ</t>
    </rPh>
    <rPh sb="48" eb="51">
      <t>ヒンモクスウ</t>
    </rPh>
    <rPh sb="52" eb="53">
      <t>スク</t>
    </rPh>
    <rPh sb="55" eb="57">
      <t>ツウロ</t>
    </rPh>
    <rPh sb="58" eb="60">
      <t>シワ</t>
    </rPh>
    <rPh sb="61" eb="62">
      <t>ナド</t>
    </rPh>
    <rPh sb="62" eb="63">
      <t>ヨウ</t>
    </rPh>
    <rPh sb="63" eb="65">
      <t>サギョウ</t>
    </rPh>
    <rPh sb="65" eb="67">
      <t>メンセキ</t>
    </rPh>
    <rPh sb="68" eb="69">
      <t>チイ</t>
    </rPh>
    <rPh sb="73" eb="75">
      <t>モンダイ</t>
    </rPh>
    <rPh sb="75" eb="76">
      <t>ナ</t>
    </rPh>
    <rPh sb="77" eb="79">
      <t>ブッシ</t>
    </rPh>
    <rPh sb="79" eb="81">
      <t>キョテン</t>
    </rPh>
    <rPh sb="82" eb="84">
      <t>バアイ</t>
    </rPh>
    <rPh sb="88" eb="89">
      <t>チイ</t>
    </rPh>
    <rPh sb="91" eb="92">
      <t>アタイ</t>
    </rPh>
    <phoneticPr fontId="2"/>
  </si>
  <si>
    <t>「拠点面積その１」は別シートの「算出表（直後～３日後）」、「拠点面積その２」は別シートの「算出表（発災４日後以降」を用いて算出している。</t>
    <rPh sb="1" eb="3">
      <t>キョテン</t>
    </rPh>
    <rPh sb="3" eb="5">
      <t>メンセキ</t>
    </rPh>
    <rPh sb="10" eb="11">
      <t>ベツ</t>
    </rPh>
    <rPh sb="16" eb="18">
      <t>サンシュツ</t>
    </rPh>
    <rPh sb="18" eb="19">
      <t>ヒョウ</t>
    </rPh>
    <rPh sb="20" eb="22">
      <t>チョクゴ</t>
    </rPh>
    <rPh sb="24" eb="25">
      <t>ヒ</t>
    </rPh>
    <rPh sb="25" eb="26">
      <t>ゴ</t>
    </rPh>
    <rPh sb="30" eb="32">
      <t>キョテン</t>
    </rPh>
    <rPh sb="32" eb="34">
      <t>メンセキ</t>
    </rPh>
    <rPh sb="39" eb="40">
      <t>ベツ</t>
    </rPh>
    <rPh sb="45" eb="47">
      <t>サンシュツ</t>
    </rPh>
    <rPh sb="47" eb="48">
      <t>ヒョウ</t>
    </rPh>
    <rPh sb="49" eb="51">
      <t>ハッサイ</t>
    </rPh>
    <rPh sb="52" eb="53">
      <t>ヒ</t>
    </rPh>
    <rPh sb="53" eb="54">
      <t>ゴ</t>
    </rPh>
    <rPh sb="54" eb="56">
      <t>イコウ</t>
    </rPh>
    <rPh sb="58" eb="59">
      <t>モチ</t>
    </rPh>
    <rPh sb="61" eb="63">
      <t>サンシュツ</t>
    </rPh>
    <phoneticPr fontId="2"/>
  </si>
  <si>
    <t>保管・拠点面積について「オフィス型施設」は床荷重300㎏／㎡、天井高３メールと想定し、「倉庫型施設」は床荷重1.5ｔ／㎡、天井高６メートル、ラックを用いての２段積みと想定した。</t>
    <rPh sb="0" eb="2">
      <t>ホカン</t>
    </rPh>
    <rPh sb="3" eb="5">
      <t>キョテン</t>
    </rPh>
    <rPh sb="5" eb="7">
      <t>メンセキ</t>
    </rPh>
    <rPh sb="16" eb="17">
      <t>ガタ</t>
    </rPh>
    <rPh sb="17" eb="19">
      <t>シセツ</t>
    </rPh>
    <rPh sb="21" eb="22">
      <t>ユカ</t>
    </rPh>
    <rPh sb="22" eb="24">
      <t>カジュウ</t>
    </rPh>
    <rPh sb="31" eb="33">
      <t>テンジョウ</t>
    </rPh>
    <rPh sb="33" eb="34">
      <t>タカ</t>
    </rPh>
    <rPh sb="39" eb="41">
      <t>ソウテイ</t>
    </rPh>
    <rPh sb="44" eb="46">
      <t>ソウコ</t>
    </rPh>
    <rPh sb="46" eb="47">
      <t>ガタ</t>
    </rPh>
    <rPh sb="47" eb="49">
      <t>シセツ</t>
    </rPh>
    <rPh sb="51" eb="52">
      <t>ユカ</t>
    </rPh>
    <rPh sb="52" eb="54">
      <t>カジュウ</t>
    </rPh>
    <rPh sb="61" eb="63">
      <t>テンジョウ</t>
    </rPh>
    <rPh sb="63" eb="64">
      <t>タカ</t>
    </rPh>
    <rPh sb="74" eb="75">
      <t>モチ</t>
    </rPh>
    <rPh sb="79" eb="80">
      <t>ダン</t>
    </rPh>
    <rPh sb="80" eb="81">
      <t>ツ</t>
    </rPh>
    <rPh sb="83" eb="85">
      <t>ソウテイ</t>
    </rPh>
    <phoneticPr fontId="2"/>
  </si>
  <si>
    <t>段ボールベッド</t>
    <rPh sb="0" eb="1">
      <t>ダン</t>
    </rPh>
    <phoneticPr fontId="2"/>
  </si>
  <si>
    <t>１人１個</t>
    <rPh sb="1" eb="2">
      <t>ヒト</t>
    </rPh>
    <rPh sb="3" eb="4">
      <t>コ</t>
    </rPh>
    <phoneticPr fontId="2"/>
  </si>
  <si>
    <t>個</t>
    <rPh sb="0" eb="1">
      <t>コ</t>
    </rPh>
    <phoneticPr fontId="2"/>
  </si>
  <si>
    <t>生活用品</t>
    <rPh sb="0" eb="2">
      <t>セイカツ</t>
    </rPh>
    <rPh sb="2" eb="4">
      <t>ヨウヒン</t>
    </rPh>
    <phoneticPr fontId="2"/>
  </si>
  <si>
    <t>注２）営業倉庫においては床荷重1.5トン／㎡、天井高６ｍ、ラックを用いての２段積みを想定している。</t>
    <rPh sb="0" eb="1">
      <t>チュウ</t>
    </rPh>
    <rPh sb="3" eb="5">
      <t>エイギョウ</t>
    </rPh>
    <rPh sb="5" eb="7">
      <t>ソウコ</t>
    </rPh>
    <rPh sb="12" eb="13">
      <t>ユカ</t>
    </rPh>
    <rPh sb="13" eb="15">
      <t>カジュウ</t>
    </rPh>
    <rPh sb="23" eb="25">
      <t>テンジョウ</t>
    </rPh>
    <rPh sb="25" eb="26">
      <t>タカ</t>
    </rPh>
    <rPh sb="33" eb="34">
      <t>モチ</t>
    </rPh>
    <rPh sb="38" eb="39">
      <t>ダン</t>
    </rPh>
    <rPh sb="39" eb="40">
      <t>ヅ</t>
    </rPh>
    <rPh sb="42" eb="44">
      <t>ソウテイ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</si>
</sst>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Red]\-#,##0.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Ｐゴシック"/>
      <family val="3"/>
      <charset val="128"/>
    </font>
    <font>
      <sz val="12"/>
      <color indexed="8"/>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lightGray">
        <fgColor rgb="FF00B0F0"/>
      </patternFill>
    </fill>
    <fill>
      <patternFill patternType="lightGray">
        <fgColor rgb="FFFF0000"/>
      </patternFill>
    </fill>
  </fills>
  <borders count="1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style="dotted">
        <color indexed="64"/>
      </right>
      <top style="dotted">
        <color indexed="64"/>
      </top>
      <bottom style="medium">
        <color indexed="64"/>
      </bottom>
      <diagonal/>
    </border>
    <border>
      <left/>
      <right style="thin">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top/>
      <bottom style="thin">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diagonal/>
    </border>
    <border>
      <left style="dotted">
        <color indexed="64"/>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dotted">
        <color indexed="64"/>
      </left>
      <right style="medium">
        <color indexed="64"/>
      </right>
      <top/>
      <bottom/>
      <diagonal/>
    </border>
    <border>
      <left style="thin">
        <color indexed="64"/>
      </left>
      <right/>
      <top style="dotted">
        <color indexed="64"/>
      </top>
      <bottom style="medium">
        <color indexed="64"/>
      </bottom>
      <diagonal/>
    </border>
    <border>
      <left style="thin">
        <color indexed="64"/>
      </left>
      <right/>
      <top style="dotted">
        <color indexed="64"/>
      </top>
      <bottom/>
      <diagonal/>
    </border>
    <border>
      <left style="thin">
        <color indexed="64"/>
      </left>
      <right style="dotted">
        <color indexed="64"/>
      </right>
      <top style="medium">
        <color indexed="64"/>
      </top>
      <bottom/>
      <diagonal/>
    </border>
    <border>
      <left style="dotted">
        <color indexed="64"/>
      </left>
      <right style="dott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thin">
        <color indexed="64"/>
      </top>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style="dotted">
        <color indexed="64"/>
      </right>
      <top/>
      <bottom/>
      <diagonal/>
    </border>
    <border>
      <left/>
      <right/>
      <top style="dotted">
        <color indexed="64"/>
      </top>
      <bottom style="thin">
        <color indexed="64"/>
      </bottom>
      <diagonal/>
    </border>
    <border>
      <left style="thin">
        <color indexed="64"/>
      </left>
      <right style="dotted">
        <color indexed="64"/>
      </right>
      <top style="dotted">
        <color indexed="64"/>
      </top>
      <bottom style="medium">
        <color indexed="64"/>
      </bottom>
      <diagonal/>
    </border>
    <border>
      <left/>
      <right style="hair">
        <color indexed="64"/>
      </right>
      <top style="dotted">
        <color indexed="64"/>
      </top>
      <bottom style="thin">
        <color indexed="64"/>
      </bottom>
      <diagonal/>
    </border>
    <border>
      <left style="hair">
        <color indexed="64"/>
      </left>
      <right style="medium">
        <color indexed="64"/>
      </right>
      <top style="dotted">
        <color indexed="64"/>
      </top>
      <bottom style="thin">
        <color indexed="64"/>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diagonal/>
    </border>
    <border>
      <left/>
      <right/>
      <top style="dotted">
        <color indexed="64"/>
      </top>
      <bottom style="medium">
        <color indexed="64"/>
      </bottom>
      <diagonal/>
    </border>
    <border>
      <left/>
      <right style="hair">
        <color indexed="64"/>
      </right>
      <top/>
      <bottom/>
      <diagonal/>
    </border>
    <border>
      <left style="hair">
        <color indexed="64"/>
      </left>
      <right style="medium">
        <color indexed="64"/>
      </right>
      <top/>
      <bottom/>
      <diagonal/>
    </border>
    <border>
      <left style="thin">
        <color indexed="64"/>
      </left>
      <right style="dotted">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style="thin">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style="thin">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medium">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medium">
        <color indexed="64"/>
      </right>
      <top/>
      <bottom/>
      <diagonal/>
    </border>
    <border>
      <left/>
      <right style="medium">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dotted">
        <color indexed="64"/>
      </right>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top style="dotted">
        <color indexed="64"/>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thin">
        <color indexed="64"/>
      </left>
      <right/>
      <top style="dashed">
        <color indexed="64"/>
      </top>
      <bottom style="thin">
        <color indexed="64"/>
      </bottom>
      <diagonal/>
    </border>
    <border>
      <left style="dotted">
        <color indexed="64"/>
      </left>
      <right style="medium">
        <color indexed="64"/>
      </right>
      <top style="dashed">
        <color indexed="64"/>
      </top>
      <bottom style="thin">
        <color indexed="64"/>
      </bottom>
      <diagonal/>
    </border>
    <border>
      <left style="thin">
        <color indexed="64"/>
      </left>
      <right style="dotted">
        <color indexed="64"/>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style="medium">
        <color indexed="64"/>
      </left>
      <right style="dotted">
        <color indexed="64"/>
      </right>
      <top style="dashed">
        <color indexed="64"/>
      </top>
      <bottom style="thin">
        <color indexed="64"/>
      </bottom>
      <diagonal/>
    </border>
    <border>
      <left/>
      <right style="medium">
        <color indexed="64"/>
      </right>
      <top style="dash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medium">
        <color indexed="64"/>
      </bottom>
      <diagonal/>
    </border>
    <border>
      <left/>
      <right style="dotted">
        <color indexed="64"/>
      </right>
      <top style="dotted">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right/>
      <top/>
      <bottom style="medium">
        <color indexed="64"/>
      </bottom>
      <diagonal/>
    </border>
    <border>
      <left style="dotted">
        <color indexed="64"/>
      </left>
      <right style="thin">
        <color indexed="64"/>
      </right>
      <top style="dotted">
        <color indexed="64"/>
      </top>
      <bottom style="medium">
        <color indexed="64"/>
      </bottom>
      <diagonal/>
    </border>
    <border>
      <left/>
      <right/>
      <top style="medium">
        <color indexed="64"/>
      </top>
      <bottom style="medium">
        <color indexed="64"/>
      </bottom>
      <diagonal/>
    </border>
    <border>
      <left style="dotted">
        <color indexed="64"/>
      </left>
      <right/>
      <top/>
      <bottom style="medium">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347">
    <xf numFmtId="0" fontId="0" fillId="0" borderId="0" xfId="0">
      <alignment vertical="center"/>
    </xf>
    <xf numFmtId="0" fontId="3" fillId="0" borderId="0" xfId="44">
      <alignment vertical="center"/>
    </xf>
    <xf numFmtId="0" fontId="3" fillId="0" borderId="0" xfId="44" applyFont="1">
      <alignment vertical="center"/>
    </xf>
    <xf numFmtId="38" fontId="3" fillId="0" borderId="0" xfId="34" applyFont="1">
      <alignment vertical="center"/>
    </xf>
    <xf numFmtId="0" fontId="3" fillId="0" borderId="0" xfId="44" applyBorder="1">
      <alignment vertical="center"/>
    </xf>
    <xf numFmtId="0" fontId="1" fillId="0" borderId="0" xfId="44" applyFont="1" applyBorder="1" applyAlignment="1">
      <alignment horizontal="center" vertical="center"/>
    </xf>
    <xf numFmtId="9" fontId="1" fillId="0" borderId="0" xfId="28" applyFont="1" applyBorder="1" applyAlignment="1">
      <alignment horizontal="center" vertical="center"/>
    </xf>
    <xf numFmtId="0" fontId="20" fillId="0" borderId="0" xfId="44" applyFont="1">
      <alignment vertical="center"/>
    </xf>
    <xf numFmtId="0" fontId="21" fillId="0" borderId="0" xfId="44" applyFo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9" fontId="1" fillId="0" borderId="13" xfId="44" applyNumberFormat="1" applyFont="1" applyBorder="1" applyAlignment="1">
      <alignment horizontal="center" vertical="center"/>
    </xf>
    <xf numFmtId="0" fontId="1" fillId="0" borderId="14" xfId="44" applyFont="1" applyBorder="1" applyAlignment="1">
      <alignment horizontal="center" vertical="center"/>
    </xf>
    <xf numFmtId="0" fontId="1" fillId="0" borderId="15" xfId="44" applyFont="1" applyBorder="1" applyAlignment="1">
      <alignment horizontal="center" vertical="center"/>
    </xf>
    <xf numFmtId="0" fontId="1" fillId="0" borderId="16" xfId="44" applyFont="1" applyBorder="1" applyAlignment="1">
      <alignment horizontal="center" vertical="center"/>
    </xf>
    <xf numFmtId="9" fontId="1" fillId="0" borderId="17" xfId="28" applyFont="1" applyBorder="1" applyAlignment="1">
      <alignment horizontal="center" vertical="center"/>
    </xf>
    <xf numFmtId="0" fontId="1" fillId="0" borderId="18" xfId="44" applyFont="1" applyBorder="1" applyAlignment="1">
      <alignment horizontal="center" vertical="center"/>
    </xf>
    <xf numFmtId="0" fontId="1" fillId="0" borderId="19" xfId="44" applyFont="1" applyBorder="1" applyAlignment="1">
      <alignment horizontal="center" vertical="center"/>
    </xf>
    <xf numFmtId="9" fontId="1" fillId="0" borderId="20" xfId="28" applyFont="1" applyBorder="1" applyAlignment="1">
      <alignment horizontal="center" vertical="center"/>
    </xf>
    <xf numFmtId="0" fontId="1" fillId="0" borderId="21" xfId="44" applyFont="1" applyBorder="1" applyAlignment="1">
      <alignment horizontal="center" vertical="center"/>
    </xf>
    <xf numFmtId="176" fontId="1" fillId="0" borderId="20" xfId="28" applyNumberFormat="1" applyFont="1" applyBorder="1" applyAlignment="1">
      <alignment horizontal="center" vertical="center"/>
    </xf>
    <xf numFmtId="9" fontId="1" fillId="0" borderId="22" xfId="28" applyFont="1" applyBorder="1" applyAlignment="1">
      <alignment horizontal="center" vertical="center"/>
    </xf>
    <xf numFmtId="0" fontId="1" fillId="0" borderId="23" xfId="44" applyFont="1" applyBorder="1" applyAlignment="1">
      <alignment horizontal="center" vertical="center"/>
    </xf>
    <xf numFmtId="9" fontId="1" fillId="0" borderId="24" xfId="44" applyNumberFormat="1" applyFont="1" applyBorder="1" applyAlignment="1">
      <alignment horizontal="center" vertical="center"/>
    </xf>
    <xf numFmtId="9" fontId="1" fillId="0" borderId="25" xfId="28" applyFont="1" applyBorder="1" applyAlignment="1">
      <alignment horizontal="center" vertical="center"/>
    </xf>
    <xf numFmtId="0" fontId="1" fillId="0" borderId="26" xfId="44" applyFont="1" applyBorder="1" applyAlignment="1">
      <alignment horizontal="center" vertical="center"/>
    </xf>
    <xf numFmtId="9" fontId="1" fillId="0" borderId="17" xfId="44" applyNumberFormat="1" applyFont="1" applyBorder="1" applyAlignment="1">
      <alignment horizontal="center" vertical="center"/>
    </xf>
    <xf numFmtId="9" fontId="1" fillId="0" borderId="22" xfId="44" applyNumberFormat="1" applyFont="1" applyBorder="1" applyAlignment="1">
      <alignment horizontal="center" vertical="center"/>
    </xf>
    <xf numFmtId="0" fontId="1" fillId="0" borderId="23" xfId="44" applyFont="1" applyBorder="1" applyAlignment="1">
      <alignment horizontal="center" vertical="center" wrapText="1"/>
    </xf>
    <xf numFmtId="9" fontId="1" fillId="0" borderId="24" xfId="28" applyFont="1" applyBorder="1" applyAlignment="1">
      <alignment horizontal="center" vertical="center"/>
    </xf>
    <xf numFmtId="0" fontId="1" fillId="0" borderId="18" xfId="44" applyFont="1" applyBorder="1" applyAlignment="1">
      <alignment horizontal="center" vertical="center" wrapText="1"/>
    </xf>
    <xf numFmtId="176" fontId="1" fillId="0" borderId="25" xfId="28" applyNumberFormat="1" applyFont="1" applyBorder="1" applyAlignment="1">
      <alignment horizontal="center" vertical="center"/>
    </xf>
    <xf numFmtId="0" fontId="1" fillId="0" borderId="27" xfId="0" applyFont="1" applyBorder="1" applyAlignment="1">
      <alignment horizontal="center" vertical="center" wrapText="1"/>
    </xf>
    <xf numFmtId="176" fontId="1" fillId="0" borderId="17" xfId="28" applyNumberFormat="1" applyFont="1" applyBorder="1" applyAlignment="1">
      <alignment horizontal="center" vertical="center"/>
    </xf>
    <xf numFmtId="9" fontId="1" fillId="0" borderId="28" xfId="28" applyFont="1" applyBorder="1" applyAlignment="1">
      <alignment horizontal="center" vertical="center"/>
    </xf>
    <xf numFmtId="38" fontId="1" fillId="0" borderId="29" xfId="34" applyFont="1" applyFill="1" applyBorder="1" applyAlignment="1">
      <alignment horizontal="center" vertical="center"/>
    </xf>
    <xf numFmtId="38" fontId="1" fillId="0" borderId="30" xfId="34" applyFont="1" applyFill="1" applyBorder="1" applyAlignment="1">
      <alignment horizontal="center" vertical="center"/>
    </xf>
    <xf numFmtId="38" fontId="1" fillId="0" borderId="26" xfId="34" applyFont="1" applyFill="1" applyBorder="1" applyAlignment="1">
      <alignment horizontal="center" vertical="center"/>
    </xf>
    <xf numFmtId="38" fontId="1" fillId="0" borderId="31" xfId="34" applyFont="1" applyFill="1" applyBorder="1" applyAlignment="1">
      <alignment horizontal="center" vertical="center"/>
    </xf>
    <xf numFmtId="38" fontId="1" fillId="0" borderId="32" xfId="34" applyFont="1" applyFill="1" applyBorder="1" applyAlignment="1">
      <alignment horizontal="center" vertical="center"/>
    </xf>
    <xf numFmtId="38" fontId="1" fillId="0" borderId="15" xfId="34" applyFont="1" applyFill="1" applyBorder="1" applyAlignment="1">
      <alignment horizontal="center" vertical="center"/>
    </xf>
    <xf numFmtId="38" fontId="1" fillId="0" borderId="33" xfId="34" applyFont="1" applyFill="1" applyBorder="1" applyAlignment="1">
      <alignment horizontal="center" vertical="center"/>
    </xf>
    <xf numFmtId="38" fontId="1" fillId="0" borderId="34" xfId="34" applyFont="1" applyFill="1" applyBorder="1" applyAlignment="1">
      <alignment horizontal="center" vertical="center"/>
    </xf>
    <xf numFmtId="38" fontId="1" fillId="0" borderId="23" xfId="34" applyFont="1" applyFill="1" applyBorder="1" applyAlignment="1">
      <alignment horizontal="center" vertical="center"/>
    </xf>
    <xf numFmtId="38" fontId="1" fillId="0" borderId="35" xfId="34" applyFont="1" applyFill="1" applyBorder="1" applyAlignment="1">
      <alignment horizontal="center" vertical="center"/>
    </xf>
    <xf numFmtId="38" fontId="1" fillId="0" borderId="36" xfId="34" applyFont="1" applyFill="1" applyBorder="1" applyAlignment="1">
      <alignment horizontal="center" vertical="center"/>
    </xf>
    <xf numFmtId="38" fontId="1" fillId="0" borderId="37" xfId="34" applyFont="1" applyFill="1" applyBorder="1" applyAlignment="1">
      <alignment horizontal="center" vertical="center"/>
    </xf>
    <xf numFmtId="38" fontId="1" fillId="0" borderId="21" xfId="34" applyFont="1" applyFill="1" applyBorder="1" applyAlignment="1">
      <alignment horizontal="center" vertical="center"/>
    </xf>
    <xf numFmtId="38" fontId="1" fillId="0" borderId="38" xfId="34" applyFont="1" applyFill="1" applyBorder="1" applyAlignment="1">
      <alignment horizontal="center" vertical="center"/>
    </xf>
    <xf numFmtId="38" fontId="1" fillId="0" borderId="39" xfId="34" applyFont="1" applyFill="1" applyBorder="1" applyAlignment="1">
      <alignment horizontal="center" vertical="center"/>
    </xf>
    <xf numFmtId="38" fontId="1" fillId="0" borderId="14" xfId="34" applyFont="1" applyFill="1" applyBorder="1" applyAlignment="1">
      <alignment horizontal="center" vertical="center"/>
    </xf>
    <xf numFmtId="38" fontId="1" fillId="0" borderId="40" xfId="34" applyFont="1" applyFill="1" applyBorder="1" applyAlignment="1">
      <alignment horizontal="center" vertical="center"/>
    </xf>
    <xf numFmtId="38" fontId="1" fillId="0" borderId="0" xfId="34" applyFont="1" applyFill="1" applyBorder="1" applyAlignment="1">
      <alignment horizontal="center" vertical="center"/>
    </xf>
    <xf numFmtId="38" fontId="1" fillId="0" borderId="41" xfId="34" applyFont="1" applyFill="1" applyBorder="1" applyAlignment="1">
      <alignment horizontal="center" vertical="center"/>
    </xf>
    <xf numFmtId="38" fontId="1" fillId="0" borderId="42" xfId="34" applyFont="1" applyFill="1" applyBorder="1" applyAlignment="1">
      <alignment horizontal="center" vertical="center"/>
    </xf>
    <xf numFmtId="38" fontId="1" fillId="0" borderId="43" xfId="34" applyFont="1" applyFill="1" applyBorder="1" applyAlignment="1">
      <alignment horizontal="center" vertical="center"/>
    </xf>
    <xf numFmtId="38" fontId="1" fillId="0" borderId="44" xfId="34" applyFont="1" applyFill="1" applyBorder="1" applyAlignment="1">
      <alignment horizontal="center" vertical="center"/>
    </xf>
    <xf numFmtId="38" fontId="1" fillId="0" borderId="45" xfId="34" applyFont="1" applyFill="1" applyBorder="1" applyAlignment="1">
      <alignment horizontal="center" vertical="center"/>
    </xf>
    <xf numFmtId="38" fontId="1" fillId="0" borderId="46" xfId="34" applyFont="1" applyFill="1" applyBorder="1" applyAlignment="1">
      <alignment horizontal="center" vertical="center"/>
    </xf>
    <xf numFmtId="38" fontId="1" fillId="0" borderId="47" xfId="34" applyFont="1" applyFill="1" applyBorder="1" applyAlignment="1">
      <alignment horizontal="center" vertical="center"/>
    </xf>
    <xf numFmtId="38" fontId="1" fillId="0" borderId="48" xfId="34" applyFont="1" applyFill="1" applyBorder="1" applyAlignment="1">
      <alignment horizontal="center" vertical="center"/>
    </xf>
    <xf numFmtId="38" fontId="1" fillId="0" borderId="49" xfId="34" applyFont="1" applyFill="1" applyBorder="1" applyAlignment="1">
      <alignment horizontal="center" vertical="center"/>
    </xf>
    <xf numFmtId="0" fontId="1" fillId="0" borderId="0" xfId="0" applyFont="1" applyBorder="1" applyAlignment="1">
      <alignment horizontal="center" vertical="center"/>
    </xf>
    <xf numFmtId="0" fontId="1" fillId="0" borderId="12" xfId="44" applyFont="1" applyBorder="1" applyAlignment="1">
      <alignment horizontal="center" vertical="center"/>
    </xf>
    <xf numFmtId="176" fontId="1" fillId="0" borderId="27" xfId="28" applyNumberFormat="1" applyFont="1" applyBorder="1" applyAlignment="1">
      <alignment horizontal="center" vertical="center"/>
    </xf>
    <xf numFmtId="38" fontId="1" fillId="0" borderId="50" xfId="34" applyFont="1" applyFill="1" applyBorder="1" applyAlignment="1">
      <alignment horizontal="center" vertical="center"/>
    </xf>
    <xf numFmtId="38" fontId="1" fillId="0" borderId="12" xfId="34" applyFont="1" applyFill="1" applyBorder="1" applyAlignment="1">
      <alignment horizontal="center" vertical="center"/>
    </xf>
    <xf numFmtId="0" fontId="1" fillId="0" borderId="0" xfId="44" applyFont="1" applyBorder="1" applyAlignment="1">
      <alignment horizontal="left" vertical="center"/>
    </xf>
    <xf numFmtId="38" fontId="1" fillId="0" borderId="51" xfId="34" applyFont="1" applyFill="1" applyBorder="1" applyAlignment="1">
      <alignment horizontal="center" vertical="center"/>
    </xf>
    <xf numFmtId="38" fontId="1" fillId="0" borderId="52" xfId="34" applyFont="1" applyFill="1" applyBorder="1" applyAlignment="1">
      <alignment horizontal="center" vertical="center"/>
    </xf>
    <xf numFmtId="0" fontId="1" fillId="0" borderId="16" xfId="44" applyFont="1" applyBorder="1" applyAlignment="1">
      <alignment horizontal="center" vertical="center" wrapText="1"/>
    </xf>
    <xf numFmtId="176" fontId="1" fillId="0" borderId="17" xfId="28" applyNumberFormat="1" applyFont="1" applyBorder="1" applyAlignment="1">
      <alignment horizontal="center" vertical="center" wrapText="1"/>
    </xf>
    <xf numFmtId="0" fontId="1" fillId="0" borderId="19" xfId="44" applyFont="1" applyBorder="1" applyAlignment="1">
      <alignment horizontal="center" vertical="center" wrapText="1"/>
    </xf>
    <xf numFmtId="176" fontId="1" fillId="0" borderId="20" xfId="28" applyNumberFormat="1" applyFont="1" applyBorder="1" applyAlignment="1">
      <alignment horizontal="center" vertical="center" wrapText="1"/>
    </xf>
    <xf numFmtId="38" fontId="1" fillId="0" borderId="53" xfId="34" applyFont="1" applyFill="1" applyBorder="1" applyAlignment="1">
      <alignment horizontal="center" vertical="center"/>
    </xf>
    <xf numFmtId="38" fontId="1" fillId="0" borderId="54" xfId="34" applyFont="1" applyFill="1" applyBorder="1" applyAlignment="1">
      <alignment horizontal="center" vertical="center"/>
    </xf>
    <xf numFmtId="38" fontId="1" fillId="0" borderId="55" xfId="34" applyFont="1" applyFill="1" applyBorder="1" applyAlignment="1">
      <alignment horizontal="center" vertical="center"/>
    </xf>
    <xf numFmtId="176" fontId="1" fillId="0" borderId="24" xfId="28" applyNumberFormat="1" applyFont="1" applyBorder="1" applyAlignment="1">
      <alignment horizontal="center" vertical="center"/>
    </xf>
    <xf numFmtId="9" fontId="1" fillId="0" borderId="56" xfId="28" applyFont="1" applyBorder="1" applyAlignment="1">
      <alignment horizontal="center" vertical="center"/>
    </xf>
    <xf numFmtId="0" fontId="1" fillId="0" borderId="57" xfId="44" applyFont="1" applyBorder="1" applyAlignment="1">
      <alignment horizontal="center" vertical="center"/>
    </xf>
    <xf numFmtId="38" fontId="1" fillId="0" borderId="58" xfId="34" applyFont="1" applyFill="1" applyBorder="1" applyAlignment="1">
      <alignment horizontal="center" vertical="center"/>
    </xf>
    <xf numFmtId="0" fontId="1" fillId="0" borderId="59" xfId="0" applyFont="1" applyBorder="1" applyAlignment="1">
      <alignment horizontal="center" vertical="center"/>
    </xf>
    <xf numFmtId="0" fontId="1" fillId="0" borderId="0" xfId="44" applyFont="1" applyBorder="1" applyAlignment="1">
      <alignment horizontal="center" vertical="center" wrapText="1"/>
    </xf>
    <xf numFmtId="0" fontId="0" fillId="0" borderId="14" xfId="44" applyFont="1" applyBorder="1" applyAlignment="1">
      <alignment horizontal="center" vertical="center"/>
    </xf>
    <xf numFmtId="38" fontId="1" fillId="0" borderId="12" xfId="34" applyFont="1" applyBorder="1" applyAlignment="1">
      <alignment horizontal="center" vertical="center"/>
    </xf>
    <xf numFmtId="38" fontId="1" fillId="0" borderId="60" xfId="34" applyFont="1" applyFill="1" applyBorder="1" applyAlignment="1">
      <alignment horizontal="center" vertical="center"/>
    </xf>
    <xf numFmtId="38" fontId="1" fillId="0" borderId="61" xfId="34" applyFont="1" applyFill="1" applyBorder="1" applyAlignment="1">
      <alignment horizontal="center" vertical="center"/>
    </xf>
    <xf numFmtId="38" fontId="1" fillId="0" borderId="62" xfId="34" applyFont="1" applyFill="1" applyBorder="1" applyAlignment="1">
      <alignment horizontal="center" vertical="center"/>
    </xf>
    <xf numFmtId="38" fontId="1" fillId="0" borderId="63" xfId="34" applyFont="1" applyFill="1" applyBorder="1" applyAlignment="1">
      <alignment horizontal="center" vertical="center"/>
    </xf>
    <xf numFmtId="38" fontId="1" fillId="0" borderId="64" xfId="34" applyFont="1" applyFill="1" applyBorder="1" applyAlignment="1">
      <alignment horizontal="center" vertical="center"/>
    </xf>
    <xf numFmtId="38" fontId="1" fillId="0" borderId="65" xfId="34" applyFont="1" applyFill="1" applyBorder="1" applyAlignment="1">
      <alignment horizontal="center" vertical="center"/>
    </xf>
    <xf numFmtId="38" fontId="1" fillId="0" borderId="66" xfId="34" applyFont="1" applyFill="1" applyBorder="1" applyAlignment="1">
      <alignment horizontal="center" vertical="center"/>
    </xf>
    <xf numFmtId="38" fontId="1" fillId="0" borderId="67" xfId="34" applyFont="1" applyFill="1" applyBorder="1" applyAlignment="1">
      <alignment horizontal="center" vertical="center"/>
    </xf>
    <xf numFmtId="38" fontId="1" fillId="0" borderId="68" xfId="34" applyFont="1" applyFill="1" applyBorder="1" applyAlignment="1">
      <alignment horizontal="center" vertical="center"/>
    </xf>
    <xf numFmtId="38" fontId="0" fillId="0" borderId="69" xfId="34" applyFont="1" applyBorder="1" applyAlignment="1">
      <alignment horizontal="center" vertical="center"/>
    </xf>
    <xf numFmtId="38" fontId="0" fillId="0" borderId="70" xfId="34" applyFont="1" applyBorder="1" applyAlignment="1">
      <alignment horizontal="center" vertical="center"/>
    </xf>
    <xf numFmtId="38" fontId="0" fillId="0" borderId="36" xfId="34" applyFont="1" applyBorder="1" applyAlignment="1">
      <alignment horizontal="center" vertical="center"/>
    </xf>
    <xf numFmtId="38" fontId="0" fillId="0" borderId="71" xfId="34" applyFont="1" applyBorder="1" applyAlignment="1">
      <alignment horizontal="center" vertical="center"/>
    </xf>
    <xf numFmtId="177" fontId="1" fillId="0" borderId="60" xfId="34" applyNumberFormat="1" applyFont="1" applyFill="1" applyBorder="1" applyAlignment="1">
      <alignment horizontal="center" vertical="center"/>
    </xf>
    <xf numFmtId="177" fontId="1" fillId="0" borderId="26" xfId="34" applyNumberFormat="1" applyFont="1" applyFill="1" applyBorder="1" applyAlignment="1">
      <alignment horizontal="center" vertical="center"/>
    </xf>
    <xf numFmtId="177" fontId="1" fillId="0" borderId="61" xfId="34" applyNumberFormat="1" applyFont="1" applyFill="1" applyBorder="1" applyAlignment="1">
      <alignment horizontal="center" vertical="center"/>
    </xf>
    <xf numFmtId="177" fontId="1" fillId="0" borderId="15" xfId="34" applyNumberFormat="1" applyFont="1" applyFill="1" applyBorder="1" applyAlignment="1">
      <alignment horizontal="center" vertical="center"/>
    </xf>
    <xf numFmtId="177" fontId="1" fillId="0" borderId="62" xfId="34" applyNumberFormat="1" applyFont="1" applyFill="1" applyBorder="1" applyAlignment="1">
      <alignment horizontal="center" vertical="center"/>
    </xf>
    <xf numFmtId="177" fontId="1" fillId="0" borderId="23" xfId="34" applyNumberFormat="1" applyFont="1" applyFill="1" applyBorder="1" applyAlignment="1">
      <alignment horizontal="center" vertical="center"/>
    </xf>
    <xf numFmtId="177" fontId="1" fillId="0" borderId="63" xfId="34" applyNumberFormat="1" applyFont="1" applyFill="1" applyBorder="1" applyAlignment="1">
      <alignment horizontal="center" vertical="center"/>
    </xf>
    <xf numFmtId="177" fontId="1" fillId="0" borderId="72" xfId="34" applyNumberFormat="1" applyFont="1" applyFill="1" applyBorder="1" applyAlignment="1">
      <alignment horizontal="center" vertical="center"/>
    </xf>
    <xf numFmtId="177" fontId="1" fillId="0" borderId="64" xfId="34" applyNumberFormat="1" applyFont="1" applyFill="1" applyBorder="1" applyAlignment="1">
      <alignment horizontal="center" vertical="center"/>
    </xf>
    <xf numFmtId="177" fontId="1" fillId="0" borderId="73" xfId="34" applyNumberFormat="1" applyFont="1" applyFill="1" applyBorder="1" applyAlignment="1">
      <alignment horizontal="center" vertical="center"/>
    </xf>
    <xf numFmtId="177" fontId="1" fillId="0" borderId="65" xfId="34" applyNumberFormat="1" applyFont="1" applyFill="1" applyBorder="1" applyAlignment="1">
      <alignment horizontal="center" vertical="center"/>
    </xf>
    <xf numFmtId="177" fontId="0" fillId="0" borderId="64" xfId="34" applyNumberFormat="1" applyFont="1" applyBorder="1" applyAlignment="1">
      <alignment horizontal="center" vertical="center"/>
    </xf>
    <xf numFmtId="177" fontId="0" fillId="0" borderId="21" xfId="34" applyNumberFormat="1" applyFont="1" applyBorder="1" applyAlignment="1">
      <alignment horizontal="center" vertical="center"/>
    </xf>
    <xf numFmtId="177" fontId="0" fillId="0" borderId="74" xfId="34" applyNumberFormat="1" applyFont="1" applyBorder="1" applyAlignment="1">
      <alignment horizontal="center" vertical="center"/>
    </xf>
    <xf numFmtId="177" fontId="0" fillId="0" borderId="75" xfId="34" applyNumberFormat="1" applyFont="1" applyBorder="1" applyAlignment="1">
      <alignment horizontal="center" vertical="center"/>
    </xf>
    <xf numFmtId="177" fontId="1" fillId="0" borderId="66" xfId="34" applyNumberFormat="1" applyFont="1" applyFill="1" applyBorder="1" applyAlignment="1">
      <alignment horizontal="center" vertical="center"/>
    </xf>
    <xf numFmtId="177" fontId="1" fillId="0" borderId="76" xfId="34" applyNumberFormat="1" applyFont="1" applyFill="1" applyBorder="1" applyAlignment="1">
      <alignment horizontal="center" vertical="center"/>
    </xf>
    <xf numFmtId="177" fontId="1" fillId="0" borderId="77" xfId="34" applyNumberFormat="1" applyFont="1" applyFill="1" applyBorder="1" applyAlignment="1">
      <alignment horizontal="center" vertical="center"/>
    </xf>
    <xf numFmtId="177" fontId="1" fillId="0" borderId="67" xfId="34" applyNumberFormat="1" applyFont="1" applyFill="1" applyBorder="1" applyAlignment="1">
      <alignment horizontal="center" vertical="center"/>
    </xf>
    <xf numFmtId="177" fontId="1" fillId="0" borderId="78" xfId="34" applyNumberFormat="1" applyFont="1" applyFill="1" applyBorder="1" applyAlignment="1">
      <alignment horizontal="center" vertical="center"/>
    </xf>
    <xf numFmtId="177" fontId="1" fillId="0" borderId="68" xfId="34" applyNumberFormat="1" applyFont="1" applyFill="1" applyBorder="1" applyAlignment="1">
      <alignment horizontal="center" vertical="center"/>
    </xf>
    <xf numFmtId="177" fontId="1" fillId="0" borderId="79" xfId="34" applyNumberFormat="1" applyFont="1" applyFill="1" applyBorder="1" applyAlignment="1">
      <alignment horizontal="center" vertical="center"/>
    </xf>
    <xf numFmtId="9" fontId="1" fillId="0" borderId="31" xfId="44" applyNumberFormat="1" applyFont="1" applyBorder="1" applyAlignment="1">
      <alignment horizontal="center" vertical="center" wrapText="1"/>
    </xf>
    <xf numFmtId="0" fontId="0" fillId="0" borderId="15" xfId="44" applyFont="1" applyBorder="1" applyAlignment="1">
      <alignment horizontal="center" vertical="center"/>
    </xf>
    <xf numFmtId="9" fontId="1" fillId="0" borderId="33" xfId="28" applyFont="1" applyBorder="1" applyAlignment="1">
      <alignment horizontal="center" vertical="center" wrapText="1"/>
    </xf>
    <xf numFmtId="38" fontId="1" fillId="0" borderId="57" xfId="34" applyFont="1" applyFill="1" applyBorder="1" applyAlignment="1">
      <alignment horizontal="center" vertical="center"/>
    </xf>
    <xf numFmtId="38" fontId="1" fillId="0" borderId="77" xfId="34" applyFont="1" applyFill="1" applyBorder="1" applyAlignment="1">
      <alignment horizontal="center" vertical="center"/>
    </xf>
    <xf numFmtId="38" fontId="1" fillId="0" borderId="81" xfId="34" applyFont="1" applyFill="1" applyBorder="1" applyAlignment="1">
      <alignment horizontal="center" vertical="center"/>
    </xf>
    <xf numFmtId="38" fontId="1" fillId="0" borderId="82" xfId="34" applyFont="1" applyFill="1" applyBorder="1" applyAlignment="1">
      <alignment horizontal="center" vertical="center"/>
    </xf>
    <xf numFmtId="38" fontId="1" fillId="0" borderId="83" xfId="34" applyFont="1" applyFill="1" applyBorder="1" applyAlignment="1">
      <alignment horizontal="center" vertical="center"/>
    </xf>
    <xf numFmtId="38" fontId="1" fillId="0" borderId="84" xfId="34" applyFont="1" applyFill="1" applyBorder="1" applyAlignment="1">
      <alignment horizontal="center" vertical="center"/>
    </xf>
    <xf numFmtId="38" fontId="1" fillId="0" borderId="85" xfId="34" applyFont="1" applyFill="1" applyBorder="1" applyAlignment="1">
      <alignment horizontal="center" vertical="center"/>
    </xf>
    <xf numFmtId="2" fontId="1" fillId="0" borderId="0" xfId="44" applyNumberFormat="1" applyFont="1" applyBorder="1" applyAlignment="1">
      <alignment horizontal="center" vertical="center"/>
    </xf>
    <xf numFmtId="0" fontId="1" fillId="0" borderId="84" xfId="44" applyFont="1" applyBorder="1" applyAlignment="1">
      <alignment horizontal="center" vertical="center"/>
    </xf>
    <xf numFmtId="0" fontId="1" fillId="0" borderId="86" xfId="0" applyFont="1" applyBorder="1" applyAlignment="1">
      <alignment horizontal="center" vertical="center"/>
    </xf>
    <xf numFmtId="38" fontId="0" fillId="0" borderId="15" xfId="34" applyFont="1" applyFill="1" applyBorder="1" applyAlignment="1">
      <alignment horizontal="center" vertical="center"/>
    </xf>
    <xf numFmtId="38" fontId="0" fillId="0" borderId="23" xfId="34" applyFont="1" applyFill="1" applyBorder="1" applyAlignment="1">
      <alignment horizontal="center" vertical="center"/>
    </xf>
    <xf numFmtId="38" fontId="1" fillId="0" borderId="0" xfId="34" applyFont="1" applyBorder="1" applyAlignment="1">
      <alignment horizontal="center" vertical="center"/>
    </xf>
    <xf numFmtId="0" fontId="3" fillId="0" borderId="0" xfId="44" applyFill="1">
      <alignment vertical="center"/>
    </xf>
    <xf numFmtId="0" fontId="0" fillId="0" borderId="68" xfId="0" applyFill="1" applyBorder="1" applyAlignment="1">
      <alignment horizontal="center" vertical="center"/>
    </xf>
    <xf numFmtId="38" fontId="0" fillId="0" borderId="64" xfId="34" applyFont="1" applyFill="1" applyBorder="1" applyAlignment="1">
      <alignment horizontal="center" vertical="center"/>
    </xf>
    <xf numFmtId="38" fontId="0" fillId="0" borderId="74" xfId="34" applyFont="1" applyFill="1" applyBorder="1" applyAlignment="1">
      <alignment horizontal="center" vertical="center"/>
    </xf>
    <xf numFmtId="0" fontId="0" fillId="0" borderId="59" xfId="0" applyFill="1" applyBorder="1" applyAlignment="1">
      <alignment horizontal="center" vertical="center"/>
    </xf>
    <xf numFmtId="0" fontId="0" fillId="0" borderId="0" xfId="0" applyBorder="1" applyAlignment="1">
      <alignment horizontal="center" vertical="center"/>
    </xf>
    <xf numFmtId="0" fontId="3" fillId="0" borderId="0" xfId="44"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21" fillId="0" borderId="98" xfId="44" applyFont="1" applyBorder="1">
      <alignment vertical="center"/>
    </xf>
    <xf numFmtId="0" fontId="0" fillId="0" borderId="99" xfId="0" applyFont="1" applyBorder="1" applyAlignment="1">
      <alignment horizontal="center" vertical="center" wrapText="1"/>
    </xf>
    <xf numFmtId="38" fontId="0" fillId="0" borderId="10" xfId="34" applyFont="1" applyBorder="1" applyAlignment="1">
      <alignment horizontal="center" vertical="center" wrapText="1"/>
    </xf>
    <xf numFmtId="0" fontId="0" fillId="0" borderId="59" xfId="0" applyFont="1" applyBorder="1" applyAlignment="1">
      <alignment horizontal="center" vertical="center" wrapText="1"/>
    </xf>
    <xf numFmtId="38" fontId="0" fillId="0" borderId="12" xfId="34" applyFont="1" applyBorder="1" applyAlignment="1">
      <alignment horizontal="center" vertical="center" wrapText="1"/>
    </xf>
    <xf numFmtId="38" fontId="1" fillId="0" borderId="75" xfId="34" applyFont="1" applyFill="1" applyBorder="1" applyAlignment="1">
      <alignment horizontal="center" vertical="center"/>
    </xf>
    <xf numFmtId="177" fontId="1" fillId="0" borderId="100" xfId="34" applyNumberFormat="1" applyFont="1" applyFill="1" applyBorder="1" applyAlignment="1">
      <alignment horizontal="center" vertical="center"/>
    </xf>
    <xf numFmtId="177" fontId="1" fillId="0" borderId="101" xfId="34" applyNumberFormat="1" applyFont="1" applyFill="1" applyBorder="1" applyAlignment="1">
      <alignment horizontal="center" vertical="center"/>
    </xf>
    <xf numFmtId="177" fontId="1" fillId="0" borderId="102" xfId="34" applyNumberFormat="1" applyFont="1" applyFill="1" applyBorder="1" applyAlignment="1">
      <alignment horizontal="center" vertical="center"/>
    </xf>
    <xf numFmtId="177" fontId="1" fillId="0" borderId="87" xfId="34" applyNumberFormat="1" applyFont="1" applyFill="1" applyBorder="1" applyAlignment="1">
      <alignment horizontal="center" vertical="center"/>
    </xf>
    <xf numFmtId="9" fontId="1" fillId="0" borderId="103" xfId="28" applyFont="1" applyBorder="1" applyAlignment="1">
      <alignment horizontal="center" vertical="center"/>
    </xf>
    <xf numFmtId="0" fontId="0" fillId="0" borderId="104" xfId="44" applyFont="1" applyBorder="1" applyAlignment="1">
      <alignment horizontal="center" vertical="center"/>
    </xf>
    <xf numFmtId="38" fontId="1" fillId="0" borderId="105" xfId="34" applyFont="1" applyFill="1" applyBorder="1" applyAlignment="1">
      <alignment horizontal="center" vertical="center"/>
    </xf>
    <xf numFmtId="38" fontId="1" fillId="0" borderId="106" xfId="34" applyFont="1" applyFill="1" applyBorder="1" applyAlignment="1">
      <alignment horizontal="center" vertical="center"/>
    </xf>
    <xf numFmtId="38" fontId="0" fillId="0" borderId="104" xfId="34" applyFont="1" applyFill="1" applyBorder="1" applyAlignment="1">
      <alignment horizontal="center" vertical="center"/>
    </xf>
    <xf numFmtId="38" fontId="1" fillId="0" borderId="107" xfId="34" applyFont="1" applyFill="1" applyBorder="1" applyAlignment="1">
      <alignment horizontal="center" vertical="center"/>
    </xf>
    <xf numFmtId="177" fontId="1" fillId="0" borderId="108" xfId="34" applyNumberFormat="1" applyFont="1" applyFill="1" applyBorder="1" applyAlignment="1">
      <alignment horizontal="center" vertical="center"/>
    </xf>
    <xf numFmtId="177" fontId="1" fillId="0" borderId="109" xfId="34" applyNumberFormat="1" applyFont="1" applyFill="1" applyBorder="1" applyAlignment="1">
      <alignment horizontal="center" vertical="center"/>
    </xf>
    <xf numFmtId="0" fontId="0" fillId="0" borderId="0" xfId="44" applyFont="1" applyBorder="1" applyAlignment="1">
      <alignment horizontal="left" vertical="center"/>
    </xf>
    <xf numFmtId="0" fontId="1" fillId="0" borderId="110" xfId="44" applyFont="1" applyBorder="1" applyAlignment="1">
      <alignment horizontal="center" vertical="center"/>
    </xf>
    <xf numFmtId="176" fontId="1" fillId="0" borderId="33" xfId="28" applyNumberFormat="1" applyFont="1" applyBorder="1" applyAlignment="1">
      <alignment horizontal="center" vertical="center"/>
    </xf>
    <xf numFmtId="0" fontId="0" fillId="0" borderId="16" xfId="44" applyFont="1" applyBorder="1" applyAlignment="1">
      <alignment horizontal="center" vertical="center" wrapText="1"/>
    </xf>
    <xf numFmtId="0" fontId="1" fillId="0" borderId="110" xfId="44" applyFont="1" applyBorder="1" applyAlignment="1">
      <alignment horizontal="center" vertical="center" wrapText="1"/>
    </xf>
    <xf numFmtId="0" fontId="0" fillId="0" borderId="16" xfId="44" applyFont="1" applyBorder="1" applyAlignment="1">
      <alignment horizontal="center" vertical="center"/>
    </xf>
    <xf numFmtId="0" fontId="1" fillId="0" borderId="111" xfId="44" applyFont="1" applyBorder="1" applyAlignment="1">
      <alignment horizontal="center" vertical="center"/>
    </xf>
    <xf numFmtId="0" fontId="1" fillId="0" borderId="112" xfId="44" applyFont="1" applyBorder="1" applyAlignment="1">
      <alignment horizontal="center" vertical="center"/>
    </xf>
    <xf numFmtId="0" fontId="0" fillId="0" borderId="111" xfId="44" applyFont="1" applyBorder="1" applyAlignment="1">
      <alignment horizontal="center" vertical="center"/>
    </xf>
    <xf numFmtId="0" fontId="1" fillId="0" borderId="113" xfId="44" applyFont="1" applyBorder="1" applyAlignment="1">
      <alignment horizontal="center" vertical="center"/>
    </xf>
    <xf numFmtId="0" fontId="1" fillId="0" borderId="111" xfId="44" applyFont="1" applyBorder="1" applyAlignment="1">
      <alignment horizontal="center" vertical="center" wrapText="1"/>
    </xf>
    <xf numFmtId="0" fontId="1" fillId="0" borderId="113" xfId="44" applyFont="1" applyBorder="1" applyAlignment="1">
      <alignment horizontal="center" vertical="center" wrapText="1"/>
    </xf>
    <xf numFmtId="0" fontId="1" fillId="0" borderId="112" xfId="44" applyFont="1" applyBorder="1" applyAlignment="1">
      <alignment horizontal="center" vertical="center" wrapText="1"/>
    </xf>
    <xf numFmtId="0" fontId="3" fillId="0" borderId="0" xfId="44" applyProtection="1">
      <alignment vertical="center"/>
      <protection locked="0"/>
    </xf>
    <xf numFmtId="0" fontId="3" fillId="0" borderId="88" xfId="44" applyBorder="1" applyProtection="1">
      <alignment vertical="center"/>
      <protection locked="0"/>
    </xf>
    <xf numFmtId="0" fontId="3" fillId="0" borderId="89" xfId="44" applyBorder="1" applyProtection="1">
      <alignment vertical="center"/>
      <protection locked="0"/>
    </xf>
    <xf numFmtId="0" fontId="3" fillId="0" borderId="90" xfId="44" applyBorder="1" applyProtection="1">
      <alignment vertical="center"/>
      <protection locked="0"/>
    </xf>
    <xf numFmtId="0" fontId="3" fillId="0" borderId="91" xfId="44" applyBorder="1" applyProtection="1">
      <alignment vertical="center"/>
      <protection locked="0"/>
    </xf>
    <xf numFmtId="0" fontId="20" fillId="0" borderId="0" xfId="44" applyFont="1" applyBorder="1" applyProtection="1">
      <alignment vertical="center"/>
      <protection locked="0"/>
    </xf>
    <xf numFmtId="0" fontId="3" fillId="0" borderId="0" xfId="44" applyBorder="1" applyProtection="1">
      <alignment vertical="center"/>
      <protection locked="0"/>
    </xf>
    <xf numFmtId="0" fontId="3" fillId="0" borderId="92" xfId="44" applyBorder="1" applyProtection="1">
      <alignment vertical="center"/>
      <protection locked="0"/>
    </xf>
    <xf numFmtId="0" fontId="0" fillId="0" borderId="0" xfId="0" applyFill="1" applyBorder="1" applyAlignment="1" applyProtection="1">
      <alignment vertical="center"/>
      <protection locked="0"/>
    </xf>
    <xf numFmtId="0" fontId="0" fillId="0" borderId="92" xfId="0" applyFill="1" applyBorder="1" applyAlignment="1" applyProtection="1">
      <alignment vertical="center"/>
      <protection locked="0"/>
    </xf>
    <xf numFmtId="38" fontId="3" fillId="0" borderId="80" xfId="34" applyFont="1" applyBorder="1" applyAlignment="1" applyProtection="1">
      <alignment vertical="center"/>
      <protection locked="0"/>
    </xf>
    <xf numFmtId="0" fontId="0" fillId="0" borderId="87" xfId="0" applyBorder="1" applyAlignment="1" applyProtection="1">
      <alignment horizontal="left" vertical="center"/>
      <protection locked="0"/>
    </xf>
    <xf numFmtId="0" fontId="0" fillId="0" borderId="0" xfId="0" applyBorder="1" applyAlignment="1" applyProtection="1">
      <alignment horizontal="left" vertical="center"/>
      <protection locked="0"/>
    </xf>
    <xf numFmtId="177" fontId="0" fillId="25" borderId="80" xfId="0" applyNumberFormat="1" applyFill="1" applyBorder="1" applyAlignment="1" applyProtection="1">
      <alignment horizontal="right" vertical="center"/>
      <protection locked="0"/>
    </xf>
    <xf numFmtId="0" fontId="0" fillId="0" borderId="92" xfId="0" applyBorder="1" applyAlignment="1" applyProtection="1">
      <alignment horizontal="left" vertical="center"/>
      <protection locked="0"/>
    </xf>
    <xf numFmtId="0" fontId="3" fillId="0" borderId="0" xfId="44" applyFill="1" applyBorder="1" applyAlignment="1" applyProtection="1">
      <alignment horizontal="center" vertical="center"/>
      <protection locked="0"/>
    </xf>
    <xf numFmtId="38" fontId="3" fillId="0" borderId="0" xfId="34" applyFont="1" applyFill="1" applyBorder="1" applyAlignment="1" applyProtection="1">
      <alignment vertical="center"/>
      <protection locked="0"/>
    </xf>
    <xf numFmtId="0" fontId="0" fillId="0" borderId="0" xfId="0" applyFill="1" applyBorder="1" applyAlignment="1" applyProtection="1">
      <alignment horizontal="left" vertical="center"/>
      <protection locked="0"/>
    </xf>
    <xf numFmtId="0" fontId="3" fillId="0" borderId="93" xfId="44" applyBorder="1" applyProtection="1">
      <alignment vertical="center"/>
      <protection locked="0"/>
    </xf>
    <xf numFmtId="0" fontId="3" fillId="0" borderId="94" xfId="44" applyBorder="1" applyProtection="1">
      <alignment vertical="center"/>
      <protection locked="0"/>
    </xf>
    <xf numFmtId="0" fontId="3" fillId="0" borderId="95" xfId="44" applyBorder="1" applyProtection="1">
      <alignment vertical="center"/>
      <protection locked="0"/>
    </xf>
    <xf numFmtId="0" fontId="3" fillId="0" borderId="0" xfId="44" applyAlignment="1" applyProtection="1">
      <alignment horizontal="right" vertical="top"/>
      <protection locked="0"/>
    </xf>
    <xf numFmtId="0" fontId="3" fillId="0" borderId="0" xfId="44" applyAlignment="1" applyProtection="1">
      <alignment horizontal="left" vertical="center"/>
      <protection locked="0"/>
    </xf>
    <xf numFmtId="0" fontId="3" fillId="0" borderId="0" xfId="44" applyAlignment="1" applyProtection="1">
      <alignment vertical="top" wrapText="1"/>
      <protection locked="0"/>
    </xf>
    <xf numFmtId="0" fontId="0" fillId="0" borderId="0" xfId="0" applyAlignment="1" applyProtection="1">
      <alignment vertical="top" wrapText="1"/>
      <protection locked="0"/>
    </xf>
    <xf numFmtId="38" fontId="0" fillId="26" borderId="0" xfId="0" applyNumberFormat="1" applyFill="1" applyBorder="1" applyAlignment="1" applyProtection="1">
      <alignment horizontal="right" vertical="center"/>
      <protection locked="0"/>
    </xf>
    <xf numFmtId="177" fontId="0" fillId="25" borderId="0" xfId="0" applyNumberFormat="1" applyFill="1" applyBorder="1" applyAlignment="1" applyProtection="1">
      <alignment horizontal="right" vertical="center"/>
      <protection locked="0"/>
    </xf>
    <xf numFmtId="38" fontId="0" fillId="26" borderId="80" xfId="0" applyNumberFormat="1" applyFill="1" applyBorder="1" applyAlignment="1" applyProtection="1">
      <alignment horizontal="right" vertical="center"/>
    </xf>
    <xf numFmtId="0" fontId="1" fillId="0" borderId="86" xfId="0" applyFont="1" applyBorder="1" applyAlignment="1">
      <alignment horizontal="center" vertical="center"/>
    </xf>
    <xf numFmtId="0" fontId="1" fillId="0" borderId="84" xfId="0" applyFont="1" applyBorder="1" applyAlignment="1">
      <alignment horizontal="center" vertical="center"/>
    </xf>
    <xf numFmtId="0" fontId="0" fillId="0" borderId="140" xfId="44" applyFont="1" applyBorder="1" applyAlignment="1">
      <alignment horizontal="center" vertical="center" wrapText="1"/>
    </xf>
    <xf numFmtId="0" fontId="0" fillId="0" borderId="158" xfId="44" applyFont="1" applyBorder="1" applyAlignment="1">
      <alignment horizontal="center" vertical="center"/>
    </xf>
    <xf numFmtId="176" fontId="1" fillId="0" borderId="69" xfId="28" applyNumberFormat="1" applyFont="1" applyBorder="1" applyAlignment="1">
      <alignment horizontal="center" vertical="center"/>
    </xf>
    <xf numFmtId="0" fontId="0" fillId="0" borderId="23" xfId="44" applyFont="1" applyBorder="1" applyAlignment="1">
      <alignment horizontal="center" vertical="center"/>
    </xf>
    <xf numFmtId="9" fontId="1" fillId="0" borderId="160" xfId="28" applyFont="1" applyBorder="1" applyAlignment="1">
      <alignment horizontal="center" vertical="center"/>
    </xf>
    <xf numFmtId="38" fontId="1" fillId="0" borderId="161" xfId="34" applyFont="1" applyFill="1" applyBorder="1" applyAlignment="1">
      <alignment horizontal="center" vertical="center"/>
    </xf>
    <xf numFmtId="38" fontId="1" fillId="0" borderId="162" xfId="34" applyFont="1" applyFill="1" applyBorder="1" applyAlignment="1">
      <alignment horizontal="center" vertical="center"/>
    </xf>
    <xf numFmtId="38" fontId="0" fillId="0" borderId="44" xfId="34" applyFont="1" applyFill="1" applyBorder="1" applyAlignment="1">
      <alignment horizontal="center" vertical="center"/>
    </xf>
    <xf numFmtId="0" fontId="3" fillId="0" borderId="0" xfId="44" applyAlignment="1" applyProtection="1">
      <alignment vertical="top" wrapText="1"/>
      <protection locked="0"/>
    </xf>
    <xf numFmtId="0" fontId="0" fillId="0" borderId="0" xfId="0" applyAlignment="1" applyProtection="1">
      <alignment vertical="top" wrapText="1"/>
      <protection locked="0"/>
    </xf>
    <xf numFmtId="0" fontId="3" fillId="24" borderId="80" xfId="44" applyFill="1" applyBorder="1" applyAlignment="1" applyProtection="1">
      <alignment horizontal="center" vertical="center"/>
      <protection locked="0"/>
    </xf>
    <xf numFmtId="0" fontId="0" fillId="24" borderId="87" xfId="0" applyFill="1" applyBorder="1" applyAlignment="1" applyProtection="1">
      <alignment vertical="center"/>
      <protection locked="0"/>
    </xf>
    <xf numFmtId="0" fontId="0" fillId="24" borderId="80" xfId="0" applyFill="1" applyBorder="1" applyAlignment="1" applyProtection="1">
      <alignment horizontal="center" vertical="center" wrapText="1"/>
      <protection locked="0"/>
    </xf>
    <xf numFmtId="0" fontId="0" fillId="24" borderId="87" xfId="0" applyFill="1" applyBorder="1" applyAlignment="1" applyProtection="1">
      <alignment horizontal="center" vertical="center"/>
      <protection locked="0"/>
    </xf>
    <xf numFmtId="0" fontId="3" fillId="0" borderId="0" xfId="44"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38" fontId="1" fillId="0" borderId="15" xfId="34" applyFont="1" applyFill="1" applyBorder="1" applyAlignment="1">
      <alignment horizontal="center" vertical="center"/>
    </xf>
    <xf numFmtId="0" fontId="0" fillId="0" borderId="26" xfId="0" applyBorder="1" applyAlignment="1">
      <alignment horizontal="center" vertical="center"/>
    </xf>
    <xf numFmtId="0" fontId="0" fillId="0" borderId="75" xfId="0" applyBorder="1" applyAlignment="1">
      <alignment horizontal="center" vertical="center"/>
    </xf>
    <xf numFmtId="0" fontId="1" fillId="0" borderId="71" xfId="44" applyFont="1" applyBorder="1" applyAlignment="1">
      <alignment horizontal="center" vertical="center"/>
    </xf>
    <xf numFmtId="0" fontId="1" fillId="0" borderId="19" xfId="44" applyFont="1" applyBorder="1" applyAlignment="1">
      <alignment horizontal="center" vertical="center"/>
    </xf>
    <xf numFmtId="0" fontId="1" fillId="0" borderId="144" xfId="44" applyFont="1" applyBorder="1" applyAlignment="1">
      <alignment horizontal="center" vertical="center" wrapText="1"/>
    </xf>
    <xf numFmtId="0" fontId="1" fillId="0" borderId="16" xfId="44" applyFont="1" applyBorder="1" applyAlignment="1">
      <alignment horizontal="center" vertical="center"/>
    </xf>
    <xf numFmtId="0" fontId="1" fillId="0" borderId="81" xfId="44" applyFont="1" applyBorder="1" applyAlignment="1">
      <alignment horizontal="center" vertical="center" wrapText="1"/>
    </xf>
    <xf numFmtId="0" fontId="1" fillId="0" borderId="35" xfId="0" applyFont="1" applyBorder="1" applyAlignment="1">
      <alignment horizontal="center" vertical="center"/>
    </xf>
    <xf numFmtId="0" fontId="1" fillId="0" borderId="85" xfId="44" applyFont="1" applyBorder="1" applyAlignment="1">
      <alignment horizontal="center" vertical="center"/>
    </xf>
    <xf numFmtId="0" fontId="1" fillId="0" borderId="146" xfId="0" applyFont="1" applyBorder="1" applyAlignment="1">
      <alignment horizontal="center" vertical="center"/>
    </xf>
    <xf numFmtId="0" fontId="1" fillId="0" borderId="12" xfId="44" applyFont="1" applyBorder="1" applyAlignment="1">
      <alignment horizontal="center" vertical="center"/>
    </xf>
    <xf numFmtId="0" fontId="1" fillId="0" borderId="147" xfId="44" applyFont="1" applyBorder="1" applyAlignment="1">
      <alignment horizontal="center" vertical="center"/>
    </xf>
    <xf numFmtId="0" fontId="1" fillId="0" borderId="81" xfId="44" applyFont="1" applyBorder="1" applyAlignment="1">
      <alignment horizontal="center" vertical="center"/>
    </xf>
    <xf numFmtId="0" fontId="1" fillId="0" borderId="132" xfId="0" applyFont="1" applyBorder="1" applyAlignment="1">
      <alignment horizontal="center" vertical="center"/>
    </xf>
    <xf numFmtId="0" fontId="1" fillId="0" borderId="127" xfId="44" applyFont="1" applyBorder="1" applyAlignment="1">
      <alignment horizontal="center" vertical="center"/>
    </xf>
    <xf numFmtId="0" fontId="1" fillId="0" borderId="133" xfId="0" applyFont="1" applyBorder="1" applyAlignment="1">
      <alignment horizontal="center" vertical="center"/>
    </xf>
    <xf numFmtId="0" fontId="1" fillId="0" borderId="32" xfId="44" applyFont="1" applyBorder="1" applyAlignment="1">
      <alignment horizontal="center" vertical="center"/>
    </xf>
    <xf numFmtId="0" fontId="1" fillId="0" borderId="135" xfId="44" applyFont="1" applyBorder="1" applyAlignment="1">
      <alignment horizontal="center" vertical="center"/>
    </xf>
    <xf numFmtId="0" fontId="1" fillId="0" borderId="34" xfId="44" applyFont="1" applyBorder="1" applyAlignment="1">
      <alignment horizontal="center" vertical="center"/>
    </xf>
    <xf numFmtId="0" fontId="1" fillId="0" borderId="145" xfId="44" applyFont="1" applyBorder="1" applyAlignment="1">
      <alignment horizontal="center" vertical="center"/>
    </xf>
    <xf numFmtId="0" fontId="1" fillId="0" borderId="110" xfId="44" applyFont="1" applyBorder="1" applyAlignment="1">
      <alignment horizontal="center" vertical="center"/>
    </xf>
    <xf numFmtId="0" fontId="1" fillId="0" borderId="144" xfId="44" applyFont="1" applyBorder="1" applyAlignment="1">
      <alignment horizontal="center" vertical="center"/>
    </xf>
    <xf numFmtId="0" fontId="0" fillId="0" borderId="131" xfId="44" applyFont="1" applyFill="1" applyBorder="1" applyAlignment="1">
      <alignment horizontal="center" vertical="center"/>
    </xf>
    <xf numFmtId="0" fontId="1" fillId="0" borderId="130" xfId="0" applyFont="1" applyBorder="1" applyAlignment="1">
      <alignment horizontal="center" vertical="center"/>
    </xf>
    <xf numFmtId="0" fontId="3" fillId="0" borderId="80" xfId="44" applyFont="1" applyBorder="1" applyAlignment="1">
      <alignment horizontal="center" vertical="center"/>
    </xf>
    <xf numFmtId="0" fontId="0" fillId="0" borderId="148" xfId="0" applyBorder="1" applyAlignment="1">
      <alignment horizontal="center" vertical="center"/>
    </xf>
    <xf numFmtId="0" fontId="0" fillId="0" borderId="87" xfId="0" applyBorder="1" applyAlignment="1">
      <alignment horizontal="center" vertical="center"/>
    </xf>
    <xf numFmtId="0" fontId="1" fillId="0" borderId="84" xfId="44" applyFont="1" applyBorder="1" applyAlignment="1">
      <alignment horizontal="center" vertical="center"/>
    </xf>
    <xf numFmtId="0" fontId="1" fillId="0" borderId="86" xfId="0" applyFont="1" applyBorder="1" applyAlignment="1">
      <alignment horizontal="center" vertical="center"/>
    </xf>
    <xf numFmtId="0" fontId="1" fillId="0" borderId="30" xfId="44" applyFont="1" applyBorder="1" applyAlignment="1">
      <alignment horizontal="center" vertical="center"/>
    </xf>
    <xf numFmtId="0" fontId="1" fillId="0" borderId="134" xfId="44" applyFont="1" applyBorder="1" applyAlignment="1">
      <alignment horizontal="center" vertical="center"/>
    </xf>
    <xf numFmtId="0" fontId="3" fillId="0" borderId="0" xfId="44" applyFont="1" applyAlignment="1">
      <alignment vertical="center" wrapText="1"/>
    </xf>
    <xf numFmtId="0" fontId="0" fillId="0" borderId="0" xfId="0" applyAlignment="1">
      <alignment vertical="center" wrapText="1"/>
    </xf>
    <xf numFmtId="0" fontId="0" fillId="0" borderId="30" xfId="0" applyBorder="1" applyAlignment="1">
      <alignment horizontal="center" vertical="center"/>
    </xf>
    <xf numFmtId="0" fontId="0" fillId="0" borderId="70" xfId="0" applyBorder="1" applyAlignment="1">
      <alignment horizontal="center" vertical="center"/>
    </xf>
    <xf numFmtId="0" fontId="0" fillId="0" borderId="132" xfId="0" applyBorder="1" applyAlignment="1">
      <alignment horizontal="center" vertical="center"/>
    </xf>
    <xf numFmtId="0" fontId="0" fillId="0" borderId="84" xfId="0" applyBorder="1" applyAlignment="1">
      <alignment horizontal="center" vertical="center"/>
    </xf>
    <xf numFmtId="0" fontId="0" fillId="0" borderId="86" xfId="0" applyBorder="1" applyAlignment="1">
      <alignment horizontal="center" vertical="center"/>
    </xf>
    <xf numFmtId="0" fontId="0" fillId="0" borderId="127" xfId="0" applyBorder="1" applyAlignment="1">
      <alignment horizontal="center" vertical="center"/>
    </xf>
    <xf numFmtId="0" fontId="0" fillId="0" borderId="133" xfId="0" applyBorder="1" applyAlignment="1">
      <alignment horizontal="center" vertical="center"/>
    </xf>
    <xf numFmtId="0" fontId="1" fillId="0" borderId="138" xfId="44" applyFont="1" applyBorder="1" applyAlignment="1">
      <alignment horizontal="center" vertical="center"/>
    </xf>
    <xf numFmtId="0" fontId="0" fillId="0" borderId="134" xfId="0" applyBorder="1" applyAlignment="1">
      <alignment horizontal="center" vertical="center"/>
    </xf>
    <xf numFmtId="0" fontId="0" fillId="0" borderId="139" xfId="0" applyBorder="1" applyAlignment="1">
      <alignment horizontal="center" vertical="center"/>
    </xf>
    <xf numFmtId="0" fontId="0" fillId="0" borderId="140" xfId="0" applyBorder="1" applyAlignment="1">
      <alignment horizontal="center" vertical="center"/>
    </xf>
    <xf numFmtId="0" fontId="0" fillId="0" borderId="141" xfId="0" applyBorder="1" applyAlignment="1">
      <alignment horizontal="center" vertical="center"/>
    </xf>
    <xf numFmtId="0" fontId="1" fillId="0" borderId="142" xfId="44" applyFont="1" applyBorder="1" applyAlignment="1">
      <alignment horizontal="center" vertical="center"/>
    </xf>
    <xf numFmtId="0" fontId="1" fillId="0" borderId="143" xfId="44" applyFont="1" applyBorder="1" applyAlignment="1">
      <alignment horizontal="center" vertical="center"/>
    </xf>
    <xf numFmtId="0" fontId="0" fillId="0" borderId="136" xfId="44" applyFont="1" applyBorder="1" applyAlignment="1">
      <alignment horizontal="center" vertical="center"/>
    </xf>
    <xf numFmtId="0" fontId="0" fillId="0" borderId="137" xfId="0" applyBorder="1" applyAlignment="1">
      <alignment horizontal="center" vertical="center"/>
    </xf>
    <xf numFmtId="0" fontId="0" fillId="0" borderId="135" xfId="44" applyFont="1" applyBorder="1" applyAlignment="1">
      <alignment horizontal="center" vertical="center" wrapText="1"/>
    </xf>
    <xf numFmtId="0" fontId="1" fillId="0" borderId="138" xfId="0" applyFont="1" applyBorder="1" applyAlignment="1">
      <alignment horizontal="center" vertical="center"/>
    </xf>
    <xf numFmtId="0" fontId="1" fillId="0" borderId="135" xfId="44" applyFont="1" applyBorder="1" applyAlignment="1">
      <alignment horizontal="center" vertical="center" wrapText="1"/>
    </xf>
    <xf numFmtId="0" fontId="0" fillId="0" borderId="123" xfId="44" applyFont="1" applyBorder="1" applyAlignment="1">
      <alignment horizontal="center" vertical="center"/>
    </xf>
    <xf numFmtId="0" fontId="0" fillId="0" borderId="109" xfId="0" applyBorder="1" applyAlignment="1">
      <alignment horizontal="center" vertical="center"/>
    </xf>
    <xf numFmtId="0" fontId="0" fillId="0" borderId="124" xfId="0" applyBorder="1" applyAlignment="1">
      <alignment horizontal="center" vertical="center"/>
    </xf>
    <xf numFmtId="0" fontId="0" fillId="0" borderId="114" xfId="44" applyFont="1" applyFill="1" applyBorder="1" applyAlignment="1">
      <alignment horizontal="center" vertical="center"/>
    </xf>
    <xf numFmtId="0" fontId="0" fillId="0" borderId="118" xfId="0" applyBorder="1" applyAlignment="1">
      <alignment horizontal="center" vertical="center"/>
    </xf>
    <xf numFmtId="0" fontId="1" fillId="0" borderId="66" xfId="44" applyFont="1" applyBorder="1" applyAlignment="1">
      <alignment horizontal="center" vertical="center" wrapText="1"/>
    </xf>
    <xf numFmtId="0" fontId="1" fillId="0" borderId="66" xfId="44" applyFont="1" applyBorder="1" applyAlignment="1">
      <alignment horizontal="center" vertical="center"/>
    </xf>
    <xf numFmtId="0" fontId="1" fillId="0" borderId="127" xfId="0" applyFont="1" applyBorder="1" applyAlignment="1">
      <alignment horizontal="center" vertical="center"/>
    </xf>
    <xf numFmtId="0" fontId="0" fillId="0" borderId="15" xfId="44" applyFont="1" applyBorder="1" applyAlignment="1">
      <alignment horizontal="center" vertical="center"/>
    </xf>
    <xf numFmtId="0" fontId="1" fillId="0" borderId="14" xfId="0" applyFont="1" applyBorder="1" applyAlignment="1">
      <alignment horizontal="center" vertical="center"/>
    </xf>
    <xf numFmtId="0" fontId="1" fillId="0" borderId="34" xfId="44" applyFont="1" applyBorder="1" applyAlignment="1">
      <alignment horizontal="center" vertical="center" wrapText="1"/>
    </xf>
    <xf numFmtId="0" fontId="1" fillId="0" borderId="114" xfId="44" applyFont="1" applyFill="1" applyBorder="1" applyAlignment="1">
      <alignment horizontal="center" vertical="center"/>
    </xf>
    <xf numFmtId="0" fontId="1" fillId="0" borderId="115" xfId="0" applyFont="1" applyBorder="1" applyAlignment="1">
      <alignment horizontal="center" vertical="center"/>
    </xf>
    <xf numFmtId="0" fontId="1" fillId="0" borderId="116" xfId="0" applyFont="1" applyBorder="1" applyAlignment="1">
      <alignment horizontal="center" vertical="center"/>
    </xf>
    <xf numFmtId="0" fontId="1" fillId="0" borderId="117" xfId="44" applyFont="1" applyFill="1" applyBorder="1" applyAlignment="1">
      <alignment horizontal="center" vertical="center"/>
    </xf>
    <xf numFmtId="0" fontId="1" fillId="0" borderId="118" xfId="0" applyFont="1" applyBorder="1" applyAlignment="1">
      <alignment horizontal="center" vertical="center"/>
    </xf>
    <xf numFmtId="0" fontId="1" fillId="0" borderId="119" xfId="0" applyFont="1" applyBorder="1" applyAlignment="1">
      <alignment horizontal="center" vertical="center"/>
    </xf>
    <xf numFmtId="0" fontId="1" fillId="0" borderId="85" xfId="0" applyFont="1" applyBorder="1" applyAlignment="1">
      <alignment horizontal="center" vertical="center"/>
    </xf>
    <xf numFmtId="0" fontId="1" fillId="0" borderId="120" xfId="0" applyFont="1" applyBorder="1" applyAlignment="1">
      <alignment horizontal="center" vertical="center"/>
    </xf>
    <xf numFmtId="0" fontId="1" fillId="0" borderId="121" xfId="44" applyFont="1" applyFill="1" applyBorder="1" applyAlignment="1">
      <alignment horizontal="center" vertical="center"/>
    </xf>
    <xf numFmtId="0" fontId="1" fillId="0" borderId="122" xfId="0" applyFont="1" applyBorder="1" applyAlignment="1">
      <alignment horizontal="center" vertical="center"/>
    </xf>
    <xf numFmtId="0" fontId="1" fillId="0" borderId="116" xfId="44" applyFont="1" applyFill="1" applyBorder="1" applyAlignment="1">
      <alignment horizontal="center" vertical="center"/>
    </xf>
    <xf numFmtId="0" fontId="1" fillId="0" borderId="125" xfId="0" applyFont="1" applyBorder="1" applyAlignment="1">
      <alignment horizontal="center" vertical="center"/>
    </xf>
    <xf numFmtId="0" fontId="1" fillId="0" borderId="59" xfId="0" applyFont="1" applyBorder="1" applyAlignment="1">
      <alignment horizontal="center" vertical="center"/>
    </xf>
    <xf numFmtId="0" fontId="1" fillId="0" borderId="126" xfId="0" applyFont="1" applyBorder="1" applyAlignment="1">
      <alignment horizontal="center" vertical="center"/>
    </xf>
    <xf numFmtId="0" fontId="1" fillId="0" borderId="32" xfId="44" applyFont="1" applyBorder="1" applyAlignment="1">
      <alignment horizontal="center" vertical="center" wrapText="1"/>
    </xf>
    <xf numFmtId="0" fontId="1" fillId="0" borderId="128" xfId="44" applyFont="1" applyFill="1" applyBorder="1" applyAlignment="1">
      <alignment horizontal="center" vertical="center"/>
    </xf>
    <xf numFmtId="0" fontId="1" fillId="0" borderId="129" xfId="0" applyFont="1" applyBorder="1" applyAlignment="1">
      <alignment horizontal="center" vertical="center"/>
    </xf>
    <xf numFmtId="0" fontId="0" fillId="0" borderId="81" xfId="44" applyFont="1" applyBorder="1" applyAlignment="1">
      <alignment horizontal="center" vertical="center" wrapText="1"/>
    </xf>
    <xf numFmtId="0" fontId="1" fillId="0" borderId="132" xfId="0" applyFont="1" applyBorder="1" applyAlignment="1">
      <alignment horizontal="center" vertical="center" wrapText="1"/>
    </xf>
    <xf numFmtId="0" fontId="3" fillId="0" borderId="127" xfId="44" applyFont="1" applyBorder="1" applyAlignment="1">
      <alignment horizontal="center" vertical="center" wrapText="1"/>
    </xf>
    <xf numFmtId="0" fontId="1" fillId="0" borderId="133" xfId="0" applyFont="1" applyBorder="1" applyAlignment="1">
      <alignment horizontal="center" vertical="center" wrapText="1"/>
    </xf>
    <xf numFmtId="0" fontId="1" fillId="0" borderId="26" xfId="44" applyFont="1" applyBorder="1" applyAlignment="1">
      <alignment horizontal="center" vertical="center"/>
    </xf>
    <xf numFmtId="0" fontId="0" fillId="0" borderId="84" xfId="0" applyFont="1" applyBorder="1" applyAlignment="1">
      <alignment horizontal="center" vertical="center"/>
    </xf>
    <xf numFmtId="0" fontId="1" fillId="0" borderId="84" xfId="0" applyFont="1" applyBorder="1" applyAlignment="1">
      <alignment horizontal="center" vertical="center"/>
    </xf>
    <xf numFmtId="0" fontId="0" fillId="0" borderId="156" xfId="44" applyFont="1" applyBorder="1" applyAlignment="1">
      <alignment horizontal="center" vertical="center"/>
    </xf>
    <xf numFmtId="0" fontId="1" fillId="0" borderId="157" xfId="0" applyFont="1" applyBorder="1" applyAlignment="1">
      <alignment horizontal="center" vertical="center"/>
    </xf>
    <xf numFmtId="0" fontId="0" fillId="0" borderId="19" xfId="44" applyFont="1" applyBorder="1" applyAlignment="1">
      <alignment horizontal="center" vertical="center"/>
    </xf>
    <xf numFmtId="0" fontId="1" fillId="0" borderId="150" xfId="0" applyFont="1" applyBorder="1" applyAlignment="1">
      <alignment horizontal="center" vertical="center"/>
    </xf>
    <xf numFmtId="0" fontId="1" fillId="0" borderId="37" xfId="0" applyFont="1" applyBorder="1" applyAlignment="1">
      <alignment horizontal="center" vertical="center"/>
    </xf>
    <xf numFmtId="0" fontId="1" fillId="0" borderId="132" xfId="0" applyFont="1" applyBorder="1" applyAlignment="1">
      <alignment vertical="center"/>
    </xf>
    <xf numFmtId="0" fontId="1" fillId="0" borderId="84" xfId="44" applyFont="1" applyBorder="1" applyAlignment="1">
      <alignment vertical="center"/>
    </xf>
    <xf numFmtId="0" fontId="1" fillId="0" borderId="86" xfId="0" applyFont="1" applyBorder="1" applyAlignment="1">
      <alignment vertical="center"/>
    </xf>
    <xf numFmtId="0" fontId="1" fillId="0" borderId="127" xfId="0" applyFont="1" applyBorder="1" applyAlignment="1">
      <alignment vertical="center"/>
    </xf>
    <xf numFmtId="0" fontId="1" fillId="0" borderId="133" xfId="0" applyFont="1" applyBorder="1" applyAlignment="1">
      <alignment vertical="center"/>
    </xf>
    <xf numFmtId="0" fontId="0" fillId="0" borderId="85" xfId="0" applyBorder="1" applyAlignment="1">
      <alignment horizontal="center" vertical="center"/>
    </xf>
    <xf numFmtId="0" fontId="0" fillId="0" borderId="120" xfId="0" applyBorder="1" applyAlignment="1">
      <alignment horizontal="center" vertical="center"/>
    </xf>
    <xf numFmtId="0" fontId="0" fillId="0" borderId="138" xfId="0" applyBorder="1" applyAlignment="1">
      <alignment horizontal="center" vertical="center"/>
    </xf>
    <xf numFmtId="0" fontId="1" fillId="0" borderId="151" xfId="44" applyFont="1" applyBorder="1" applyAlignment="1">
      <alignment horizontal="center" vertical="center"/>
    </xf>
    <xf numFmtId="0" fontId="0" fillId="0" borderId="35" xfId="0" applyBorder="1" applyAlignment="1">
      <alignment horizontal="center" vertical="center"/>
    </xf>
    <xf numFmtId="0" fontId="3" fillId="0" borderId="81" xfId="44" applyFont="1" applyBorder="1" applyAlignment="1">
      <alignment horizontal="center" vertical="center" wrapText="1"/>
    </xf>
    <xf numFmtId="0" fontId="0" fillId="0" borderId="132" xfId="0" applyBorder="1" applyAlignment="1">
      <alignment horizontal="center" vertical="center" wrapText="1"/>
    </xf>
    <xf numFmtId="0" fontId="1" fillId="0" borderId="152" xfId="44" applyFont="1" applyBorder="1" applyAlignment="1">
      <alignment horizontal="center" vertical="center"/>
    </xf>
    <xf numFmtId="0" fontId="1" fillId="0" borderId="153" xfId="44" applyFont="1" applyBorder="1" applyAlignment="1">
      <alignment horizontal="center" vertical="center"/>
    </xf>
    <xf numFmtId="0" fontId="3" fillId="0" borderId="84" xfId="44" applyFont="1" applyBorder="1" applyAlignment="1">
      <alignment horizontal="center" vertical="center" wrapText="1"/>
    </xf>
    <xf numFmtId="0" fontId="1" fillId="0" borderId="86" xfId="0" applyFont="1" applyBorder="1" applyAlignment="1">
      <alignment horizontal="center" vertical="center" wrapText="1"/>
    </xf>
    <xf numFmtId="0" fontId="1" fillId="0" borderId="115" xfId="44" applyFont="1" applyFill="1" applyBorder="1" applyAlignment="1">
      <alignment horizontal="center" vertical="center"/>
    </xf>
    <xf numFmtId="0" fontId="3" fillId="0" borderId="148" xfId="44" applyFont="1" applyBorder="1" applyAlignment="1">
      <alignment horizontal="center" vertical="center"/>
    </xf>
    <xf numFmtId="0" fontId="3" fillId="0" borderId="87" xfId="44" applyFont="1" applyBorder="1" applyAlignment="1">
      <alignment horizontal="center" vertical="center"/>
    </xf>
    <xf numFmtId="0" fontId="0" fillId="0" borderId="110" xfId="44" applyFont="1" applyBorder="1" applyAlignment="1">
      <alignment horizontal="center" vertical="center"/>
    </xf>
    <xf numFmtId="0" fontId="0" fillId="0" borderId="159" xfId="0" applyBorder="1" applyAlignment="1">
      <alignment horizontal="center" vertical="center"/>
    </xf>
    <xf numFmtId="0" fontId="0" fillId="0" borderId="78" xfId="0" applyBorder="1" applyAlignment="1">
      <alignment horizontal="center" vertical="center"/>
    </xf>
    <xf numFmtId="0" fontId="0" fillId="0" borderId="114" xfId="0" applyFont="1" applyBorder="1" applyAlignment="1">
      <alignment horizontal="center" vertical="center"/>
    </xf>
    <xf numFmtId="0" fontId="1" fillId="0" borderId="149" xfId="44" applyFont="1" applyBorder="1" applyAlignment="1">
      <alignment horizontal="center" vertical="center"/>
    </xf>
    <xf numFmtId="0" fontId="0" fillId="0" borderId="125" xfId="0" applyBorder="1" applyAlignment="1">
      <alignment horizontal="center" vertical="center"/>
    </xf>
    <xf numFmtId="0" fontId="0" fillId="0" borderId="146" xfId="0" applyBorder="1" applyAlignment="1">
      <alignment horizontal="center" vertical="center"/>
    </xf>
    <xf numFmtId="0" fontId="3" fillId="0" borderId="80" xfId="44" applyBorder="1" applyAlignment="1">
      <alignment horizontal="center" vertical="center"/>
    </xf>
    <xf numFmtId="0" fontId="0" fillId="0" borderId="150" xfId="0" applyBorder="1" applyAlignment="1">
      <alignment horizontal="center" vertical="center"/>
    </xf>
    <xf numFmtId="0" fontId="0" fillId="0" borderId="37" xfId="0" applyBorder="1" applyAlignment="1">
      <alignment horizontal="center" vertical="center"/>
    </xf>
    <xf numFmtId="0" fontId="1" fillId="0" borderId="154" xfId="44" applyFont="1" applyBorder="1" applyAlignment="1">
      <alignment horizontal="center" vertical="center"/>
    </xf>
    <xf numFmtId="0" fontId="1" fillId="0" borderId="155" xfId="0"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_中核品目と必要数量　再カテゴリー化"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73"/>
  <sheetViews>
    <sheetView showGridLines="0" view="pageBreakPreview" topLeftCell="A25" zoomScaleNormal="100" zoomScaleSheetLayoutView="100" workbookViewId="0">
      <selection activeCell="D31" sqref="D31:Q32"/>
    </sheetView>
  </sheetViews>
  <sheetFormatPr defaultColWidth="9" defaultRowHeight="13.5" x14ac:dyDescent="0.15"/>
  <cols>
    <col min="1" max="1" width="9" style="177"/>
    <col min="2" max="2" width="1.875" style="177" customWidth="1"/>
    <col min="3" max="3" width="4.5" style="177" customWidth="1"/>
    <col min="4" max="4" width="7.375" style="177" customWidth="1"/>
    <col min="5" max="5" width="5.875" style="177" customWidth="1"/>
    <col min="6" max="6" width="4.25" style="177" customWidth="1"/>
    <col min="7" max="7" width="7.25" style="177" customWidth="1"/>
    <col min="8" max="9" width="4.25" style="177" customWidth="1"/>
    <col min="10" max="10" width="7.5" style="177" customWidth="1"/>
    <col min="11" max="12" width="4.25" style="177" customWidth="1"/>
    <col min="13" max="13" width="7.5" style="177" customWidth="1"/>
    <col min="14" max="15" width="4.25" style="177" customWidth="1"/>
    <col min="16" max="16" width="9" style="177" customWidth="1"/>
    <col min="17" max="17" width="4.25" style="177" customWidth="1"/>
    <col min="18" max="18" width="1.5" style="177" customWidth="1"/>
    <col min="19" max="16384" width="9" style="177"/>
  </cols>
  <sheetData>
    <row r="2" spans="3:18" ht="16.5" customHeight="1" x14ac:dyDescent="0.15"/>
    <row r="3" spans="3:18" ht="16.5" customHeight="1" x14ac:dyDescent="0.15"/>
    <row r="4" spans="3:18" x14ac:dyDescent="0.15">
      <c r="C4" s="178"/>
      <c r="D4" s="179"/>
      <c r="E4" s="179"/>
      <c r="F4" s="179"/>
      <c r="G4" s="179"/>
      <c r="H4" s="179"/>
      <c r="I4" s="179"/>
      <c r="J4" s="179"/>
      <c r="K4" s="179"/>
      <c r="L4" s="179"/>
      <c r="M4" s="179"/>
      <c r="N4" s="179"/>
      <c r="O4" s="179"/>
      <c r="P4" s="179"/>
      <c r="Q4" s="179"/>
      <c r="R4" s="180"/>
    </row>
    <row r="5" spans="3:18" ht="17.25" x14ac:dyDescent="0.15">
      <c r="C5" s="181"/>
      <c r="D5" s="182" t="s">
        <v>100</v>
      </c>
      <c r="E5" s="183"/>
      <c r="F5" s="183"/>
      <c r="G5" s="183"/>
      <c r="H5" s="183"/>
      <c r="I5" s="183"/>
      <c r="J5" s="183"/>
      <c r="K5" s="183"/>
      <c r="L5" s="183"/>
      <c r="M5" s="183"/>
      <c r="N5" s="183"/>
      <c r="O5" s="183"/>
      <c r="P5" s="183"/>
      <c r="Q5" s="183"/>
      <c r="R5" s="184"/>
    </row>
    <row r="6" spans="3:18" ht="14.25" thickBot="1" x14ac:dyDescent="0.2">
      <c r="C6" s="181"/>
      <c r="D6" s="183"/>
      <c r="E6" s="183"/>
      <c r="F6" s="183"/>
      <c r="G6" s="183"/>
      <c r="H6" s="183"/>
      <c r="I6" s="183"/>
      <c r="J6" s="183"/>
      <c r="K6" s="183"/>
      <c r="L6" s="183"/>
      <c r="M6" s="183"/>
      <c r="N6" s="183"/>
      <c r="O6" s="183"/>
      <c r="P6" s="183"/>
      <c r="Q6" s="183"/>
      <c r="R6" s="184"/>
    </row>
    <row r="7" spans="3:18" ht="60.75" customHeight="1" thickBot="1" x14ac:dyDescent="0.2">
      <c r="C7" s="181"/>
      <c r="D7" s="217" t="s">
        <v>88</v>
      </c>
      <c r="E7" s="218"/>
      <c r="F7" s="185"/>
      <c r="G7" s="219" t="s">
        <v>117</v>
      </c>
      <c r="H7" s="220"/>
      <c r="I7" s="185"/>
      <c r="J7" s="219" t="s">
        <v>119</v>
      </c>
      <c r="K7" s="220"/>
      <c r="L7" s="185"/>
      <c r="M7" s="219" t="s">
        <v>121</v>
      </c>
      <c r="N7" s="220"/>
      <c r="O7" s="185"/>
      <c r="P7" s="219" t="s">
        <v>122</v>
      </c>
      <c r="Q7" s="220"/>
      <c r="R7" s="186"/>
    </row>
    <row r="8" spans="3:18" ht="24" customHeight="1" thickBot="1" x14ac:dyDescent="0.2">
      <c r="C8" s="181"/>
      <c r="D8" s="187">
        <v>10000</v>
      </c>
      <c r="E8" s="188" t="s">
        <v>89</v>
      </c>
      <c r="F8" s="189"/>
      <c r="G8" s="204">
        <f>'算出表（発災直後～３日後）'!X33</f>
        <v>311.67274807052877</v>
      </c>
      <c r="H8" s="188" t="s">
        <v>98</v>
      </c>
      <c r="I8" s="189"/>
      <c r="J8" s="190">
        <v>2.5</v>
      </c>
      <c r="K8" s="188" t="s">
        <v>99</v>
      </c>
      <c r="L8" s="189"/>
      <c r="M8" s="190">
        <v>1</v>
      </c>
      <c r="N8" s="188" t="s">
        <v>120</v>
      </c>
      <c r="O8" s="189"/>
      <c r="P8" s="204">
        <f>G8*J8*M8</f>
        <v>779.18187017632192</v>
      </c>
      <c r="Q8" s="188" t="s">
        <v>98</v>
      </c>
      <c r="R8" s="191"/>
    </row>
    <row r="9" spans="3:18" ht="33" customHeight="1" thickBot="1" x14ac:dyDescent="0.2">
      <c r="C9" s="181"/>
      <c r="D9" s="183"/>
      <c r="E9" s="183"/>
      <c r="F9" s="183"/>
      <c r="G9" s="183"/>
      <c r="H9" s="183"/>
      <c r="I9" s="183"/>
      <c r="J9" s="221"/>
      <c r="K9" s="222"/>
      <c r="L9" s="222"/>
      <c r="M9" s="221"/>
      <c r="N9" s="222"/>
      <c r="O9" s="222"/>
      <c r="P9" s="183"/>
      <c r="Q9" s="183"/>
      <c r="R9" s="184"/>
    </row>
    <row r="10" spans="3:18" ht="61.5" customHeight="1" thickBot="1" x14ac:dyDescent="0.2">
      <c r="C10" s="181"/>
      <c r="D10" s="192"/>
      <c r="E10" s="185"/>
      <c r="F10" s="185"/>
      <c r="G10" s="219" t="s">
        <v>118</v>
      </c>
      <c r="H10" s="220"/>
      <c r="I10" s="185"/>
      <c r="J10" s="221"/>
      <c r="K10" s="222"/>
      <c r="L10" s="222"/>
      <c r="M10" s="221"/>
      <c r="N10" s="222"/>
      <c r="O10" s="222"/>
      <c r="P10" s="219" t="s">
        <v>123</v>
      </c>
      <c r="Q10" s="220"/>
      <c r="R10" s="186"/>
    </row>
    <row r="11" spans="3:18" ht="24" customHeight="1" thickBot="1" x14ac:dyDescent="0.2">
      <c r="C11" s="181"/>
      <c r="D11" s="193"/>
      <c r="E11" s="194"/>
      <c r="F11" s="189"/>
      <c r="G11" s="204">
        <f>'算出表（発災直後～３日後）'!Y33</f>
        <v>213.72886742092069</v>
      </c>
      <c r="H11" s="188" t="s">
        <v>98</v>
      </c>
      <c r="I11" s="189"/>
      <c r="J11" s="221"/>
      <c r="K11" s="222"/>
      <c r="L11" s="222"/>
      <c r="M11" s="221"/>
      <c r="N11" s="222"/>
      <c r="O11" s="222"/>
      <c r="P11" s="204">
        <f>G11*J8*M8</f>
        <v>534.32216855230172</v>
      </c>
      <c r="Q11" s="188" t="s">
        <v>98</v>
      </c>
      <c r="R11" s="191"/>
    </row>
    <row r="12" spans="3:18" ht="19.5" customHeight="1" x14ac:dyDescent="0.15">
      <c r="C12" s="195"/>
      <c r="D12" s="196"/>
      <c r="E12" s="196"/>
      <c r="F12" s="196"/>
      <c r="G12" s="196"/>
      <c r="H12" s="196"/>
      <c r="I12" s="196"/>
      <c r="J12" s="196"/>
      <c r="K12" s="196"/>
      <c r="L12" s="196"/>
      <c r="M12" s="196"/>
      <c r="N12" s="196"/>
      <c r="O12" s="196"/>
      <c r="P12" s="196"/>
      <c r="Q12" s="196"/>
      <c r="R12" s="197"/>
    </row>
    <row r="13" spans="3:18" ht="19.5" customHeight="1" x14ac:dyDescent="0.15">
      <c r="C13" s="183"/>
      <c r="D13" s="183"/>
      <c r="E13" s="183"/>
      <c r="F13" s="183"/>
      <c r="G13" s="183"/>
      <c r="H13" s="183"/>
      <c r="I13" s="183"/>
      <c r="J13" s="183"/>
      <c r="K13" s="183"/>
      <c r="L13" s="183"/>
      <c r="M13" s="183"/>
      <c r="N13" s="183"/>
      <c r="O13" s="183"/>
      <c r="P13" s="183"/>
      <c r="Q13" s="183"/>
      <c r="R13" s="183"/>
    </row>
    <row r="14" spans="3:18" ht="19.5" customHeight="1" x14ac:dyDescent="0.15">
      <c r="C14" s="178"/>
      <c r="D14" s="179"/>
      <c r="E14" s="179"/>
      <c r="F14" s="179"/>
      <c r="G14" s="179"/>
      <c r="H14" s="179"/>
      <c r="I14" s="179"/>
      <c r="J14" s="179"/>
      <c r="K14" s="179"/>
      <c r="L14" s="179"/>
      <c r="M14" s="179"/>
      <c r="N14" s="179"/>
      <c r="O14" s="179"/>
      <c r="P14" s="179"/>
      <c r="Q14" s="179"/>
      <c r="R14" s="180"/>
    </row>
    <row r="15" spans="3:18" ht="19.5" customHeight="1" thickBot="1" x14ac:dyDescent="0.2">
      <c r="C15" s="181"/>
      <c r="D15" s="182" t="s">
        <v>103</v>
      </c>
      <c r="E15" s="183"/>
      <c r="F15" s="183"/>
      <c r="G15" s="183"/>
      <c r="H15" s="183"/>
      <c r="I15" s="183"/>
      <c r="J15" s="183"/>
      <c r="K15" s="183"/>
      <c r="L15" s="183"/>
      <c r="M15" s="183"/>
      <c r="N15" s="183"/>
      <c r="O15" s="183"/>
      <c r="P15" s="183"/>
      <c r="Q15" s="183"/>
      <c r="R15" s="184"/>
    </row>
    <row r="16" spans="3:18" ht="60.75" customHeight="1" thickBot="1" x14ac:dyDescent="0.2">
      <c r="C16" s="181"/>
      <c r="D16" s="217" t="s">
        <v>88</v>
      </c>
      <c r="E16" s="218"/>
      <c r="F16" s="185"/>
      <c r="G16" s="219" t="s">
        <v>117</v>
      </c>
      <c r="H16" s="220"/>
      <c r="I16" s="185"/>
      <c r="J16" s="219" t="s">
        <v>119</v>
      </c>
      <c r="K16" s="220"/>
      <c r="L16" s="185"/>
      <c r="M16" s="219" t="s">
        <v>121</v>
      </c>
      <c r="N16" s="220"/>
      <c r="O16" s="185"/>
      <c r="P16" s="219" t="s">
        <v>122</v>
      </c>
      <c r="Q16" s="220"/>
      <c r="R16" s="186"/>
    </row>
    <row r="17" spans="3:18" ht="24" customHeight="1" thickBot="1" x14ac:dyDescent="0.2">
      <c r="C17" s="181"/>
      <c r="D17" s="187">
        <v>10000</v>
      </c>
      <c r="E17" s="188" t="s">
        <v>89</v>
      </c>
      <c r="F17" s="189"/>
      <c r="G17" s="204">
        <f>'算出表（発災４日後以降）'!X52</f>
        <v>973.33472596531919</v>
      </c>
      <c r="H17" s="188" t="s">
        <v>98</v>
      </c>
      <c r="I17" s="189"/>
      <c r="J17" s="190">
        <v>2.5</v>
      </c>
      <c r="K17" s="188" t="s">
        <v>99</v>
      </c>
      <c r="L17" s="189"/>
      <c r="M17" s="190">
        <v>1</v>
      </c>
      <c r="N17" s="188" t="s">
        <v>120</v>
      </c>
      <c r="O17" s="189"/>
      <c r="P17" s="204">
        <f>G17*J17*M17</f>
        <v>2433.336814913298</v>
      </c>
      <c r="Q17" s="188" t="s">
        <v>98</v>
      </c>
      <c r="R17" s="191"/>
    </row>
    <row r="18" spans="3:18" ht="33" customHeight="1" thickBot="1" x14ac:dyDescent="0.2">
      <c r="C18" s="181"/>
      <c r="D18" s="183"/>
      <c r="E18" s="183"/>
      <c r="F18" s="183"/>
      <c r="G18" s="183"/>
      <c r="H18" s="183"/>
      <c r="I18" s="183"/>
      <c r="J18" s="183"/>
      <c r="K18" s="183"/>
      <c r="L18" s="183"/>
      <c r="M18" s="183"/>
      <c r="N18" s="183"/>
      <c r="O18" s="183"/>
      <c r="P18" s="183"/>
      <c r="Q18" s="183"/>
      <c r="R18" s="184"/>
    </row>
    <row r="19" spans="3:18" ht="60.75" customHeight="1" thickBot="1" x14ac:dyDescent="0.2">
      <c r="C19" s="181"/>
      <c r="D19" s="192"/>
      <c r="E19" s="185"/>
      <c r="F19" s="185"/>
      <c r="G19" s="219" t="s">
        <v>118</v>
      </c>
      <c r="H19" s="220"/>
      <c r="I19" s="185"/>
      <c r="J19" s="183"/>
      <c r="K19" s="183"/>
      <c r="L19" s="183"/>
      <c r="M19" s="183"/>
      <c r="N19" s="183"/>
      <c r="O19" s="183"/>
      <c r="P19" s="219" t="s">
        <v>123</v>
      </c>
      <c r="Q19" s="220"/>
      <c r="R19" s="186"/>
    </row>
    <row r="20" spans="3:18" ht="24" customHeight="1" thickBot="1" x14ac:dyDescent="0.2">
      <c r="C20" s="181"/>
      <c r="D20" s="193"/>
      <c r="E20" s="194"/>
      <c r="F20" s="189"/>
      <c r="G20" s="204">
        <f>'算出表（発災４日後以降）'!Y52</f>
        <v>1085.9116799209205</v>
      </c>
      <c r="H20" s="188" t="s">
        <v>98</v>
      </c>
      <c r="I20" s="189"/>
      <c r="J20" s="183"/>
      <c r="K20" s="183"/>
      <c r="L20" s="183"/>
      <c r="M20" s="183"/>
      <c r="N20" s="183"/>
      <c r="O20" s="183"/>
      <c r="P20" s="204">
        <f>G20*J17*M17</f>
        <v>2714.7791998023013</v>
      </c>
      <c r="Q20" s="188" t="s">
        <v>98</v>
      </c>
      <c r="R20" s="191"/>
    </row>
    <row r="21" spans="3:18" ht="19.5" customHeight="1" x14ac:dyDescent="0.15">
      <c r="C21" s="195"/>
      <c r="D21" s="196"/>
      <c r="E21" s="196"/>
      <c r="F21" s="196"/>
      <c r="G21" s="196"/>
      <c r="H21" s="196"/>
      <c r="I21" s="196"/>
      <c r="J21" s="196"/>
      <c r="K21" s="196"/>
      <c r="L21" s="196"/>
      <c r="M21" s="196"/>
      <c r="N21" s="196"/>
      <c r="O21" s="196"/>
      <c r="P21" s="196"/>
      <c r="Q21" s="196"/>
      <c r="R21" s="197"/>
    </row>
    <row r="22" spans="3:18" ht="19.5" customHeight="1" x14ac:dyDescent="0.15">
      <c r="C22" s="183"/>
      <c r="D22" s="183"/>
      <c r="E22" s="183"/>
      <c r="F22" s="183"/>
      <c r="G22" s="183"/>
      <c r="H22" s="183"/>
      <c r="I22" s="183"/>
      <c r="J22" s="183"/>
      <c r="K22" s="183"/>
      <c r="L22" s="183"/>
      <c r="M22" s="183"/>
      <c r="N22" s="183"/>
      <c r="O22" s="183"/>
      <c r="P22" s="183"/>
      <c r="Q22" s="183"/>
      <c r="R22" s="183"/>
    </row>
    <row r="23" spans="3:18" ht="31.5" customHeight="1" x14ac:dyDescent="0.15">
      <c r="C23" s="198" t="s">
        <v>101</v>
      </c>
      <c r="D23" s="215" t="s">
        <v>132</v>
      </c>
      <c r="E23" s="216"/>
      <c r="F23" s="216"/>
      <c r="G23" s="216"/>
      <c r="H23" s="216"/>
      <c r="I23" s="216"/>
      <c r="J23" s="216"/>
      <c r="K23" s="216"/>
      <c r="L23" s="216"/>
      <c r="M23" s="216"/>
      <c r="N23" s="216"/>
      <c r="O23" s="216"/>
      <c r="P23" s="216"/>
      <c r="Q23" s="216"/>
    </row>
    <row r="24" spans="3:18" ht="31.5" customHeight="1" x14ac:dyDescent="0.15">
      <c r="C24" s="198" t="s">
        <v>104</v>
      </c>
      <c r="D24" s="215" t="s">
        <v>102</v>
      </c>
      <c r="E24" s="216"/>
      <c r="F24" s="216"/>
      <c r="G24" s="216"/>
      <c r="H24" s="216"/>
      <c r="I24" s="216"/>
      <c r="J24" s="216"/>
      <c r="K24" s="216"/>
      <c r="L24" s="216"/>
      <c r="M24" s="216"/>
      <c r="N24" s="216"/>
      <c r="O24" s="216"/>
      <c r="P24" s="216"/>
      <c r="Q24" s="216"/>
    </row>
    <row r="25" spans="3:18" ht="31.5" customHeight="1" x14ac:dyDescent="0.15">
      <c r="C25" s="198" t="s">
        <v>105</v>
      </c>
      <c r="D25" s="215" t="s">
        <v>133</v>
      </c>
      <c r="E25" s="216"/>
      <c r="F25" s="216"/>
      <c r="G25" s="216"/>
      <c r="H25" s="216"/>
      <c r="I25" s="216"/>
      <c r="J25" s="216"/>
      <c r="K25" s="216"/>
      <c r="L25" s="216"/>
      <c r="M25" s="216"/>
      <c r="N25" s="216"/>
      <c r="O25" s="216"/>
      <c r="P25" s="216"/>
      <c r="Q25" s="216"/>
    </row>
    <row r="26" spans="3:18" ht="32.25" customHeight="1" x14ac:dyDescent="0.15">
      <c r="C26" s="198" t="s">
        <v>106</v>
      </c>
      <c r="D26" s="215" t="s">
        <v>124</v>
      </c>
      <c r="E26" s="216"/>
      <c r="F26" s="216"/>
      <c r="G26" s="216"/>
      <c r="H26" s="216"/>
      <c r="I26" s="216"/>
      <c r="J26" s="216"/>
      <c r="K26" s="216"/>
      <c r="L26" s="216"/>
      <c r="M26" s="216"/>
      <c r="N26" s="216"/>
      <c r="O26" s="216"/>
      <c r="P26" s="216"/>
      <c r="Q26" s="216"/>
    </row>
    <row r="27" spans="3:18" ht="42.75" customHeight="1" x14ac:dyDescent="0.15">
      <c r="C27" s="198" t="s">
        <v>108</v>
      </c>
      <c r="D27" s="215" t="s">
        <v>107</v>
      </c>
      <c r="E27" s="216"/>
      <c r="F27" s="216"/>
      <c r="G27" s="216"/>
      <c r="H27" s="216"/>
      <c r="I27" s="216"/>
      <c r="J27" s="216"/>
      <c r="K27" s="216"/>
      <c r="L27" s="216"/>
      <c r="M27" s="216"/>
      <c r="N27" s="216"/>
      <c r="O27" s="216"/>
      <c r="P27" s="216"/>
      <c r="Q27" s="216"/>
    </row>
    <row r="28" spans="3:18" ht="30.75" customHeight="1" x14ac:dyDescent="0.15">
      <c r="C28" s="199" t="s">
        <v>129</v>
      </c>
      <c r="D28" s="200"/>
      <c r="E28" s="201"/>
      <c r="F28" s="201"/>
      <c r="G28" s="201"/>
      <c r="H28" s="201"/>
      <c r="I28" s="201"/>
      <c r="J28" s="201"/>
      <c r="K28" s="201"/>
      <c r="L28" s="201"/>
      <c r="M28" s="201"/>
      <c r="N28" s="201"/>
      <c r="O28" s="201"/>
      <c r="P28" s="201"/>
      <c r="Q28" s="201"/>
    </row>
    <row r="29" spans="3:18" ht="38.450000000000003" customHeight="1" x14ac:dyDescent="0.15">
      <c r="C29" s="202"/>
      <c r="D29" s="215" t="s">
        <v>130</v>
      </c>
      <c r="E29" s="216"/>
      <c r="F29" s="216"/>
      <c r="G29" s="216"/>
      <c r="H29" s="216"/>
      <c r="I29" s="216"/>
      <c r="J29" s="216"/>
      <c r="K29" s="216"/>
      <c r="L29" s="216"/>
      <c r="M29" s="216"/>
      <c r="N29" s="216"/>
      <c r="O29" s="216"/>
      <c r="P29" s="216"/>
      <c r="Q29" s="216"/>
    </row>
    <row r="30" spans="3:18" ht="11.25" customHeight="1" x14ac:dyDescent="0.15">
      <c r="C30" s="198"/>
      <c r="D30" s="215"/>
      <c r="E30" s="216"/>
      <c r="F30" s="216"/>
      <c r="G30" s="216"/>
      <c r="H30" s="216"/>
      <c r="I30" s="216"/>
      <c r="J30" s="216"/>
      <c r="K30" s="216"/>
      <c r="L30" s="216"/>
      <c r="M30" s="216"/>
      <c r="N30" s="216"/>
      <c r="O30" s="216"/>
      <c r="P30" s="216"/>
      <c r="Q30" s="216"/>
    </row>
    <row r="31" spans="3:18" ht="19.5" customHeight="1" x14ac:dyDescent="0.15">
      <c r="C31" s="203"/>
      <c r="D31" s="215" t="s">
        <v>131</v>
      </c>
      <c r="E31" s="216"/>
      <c r="F31" s="216"/>
      <c r="G31" s="216"/>
      <c r="H31" s="216"/>
      <c r="I31" s="216"/>
      <c r="J31" s="216"/>
      <c r="K31" s="216"/>
      <c r="L31" s="216"/>
      <c r="M31" s="216"/>
      <c r="N31" s="216"/>
      <c r="O31" s="216"/>
      <c r="P31" s="216"/>
      <c r="Q31" s="216"/>
    </row>
    <row r="32" spans="3:18" ht="23.45" customHeight="1" x14ac:dyDescent="0.15">
      <c r="C32" s="203"/>
      <c r="D32" s="216"/>
      <c r="E32" s="216"/>
      <c r="F32" s="216"/>
      <c r="G32" s="216"/>
      <c r="H32" s="216"/>
      <c r="I32" s="216"/>
      <c r="J32" s="216"/>
      <c r="K32" s="216"/>
      <c r="L32" s="216"/>
      <c r="M32" s="216"/>
      <c r="N32" s="216"/>
      <c r="O32" s="216"/>
      <c r="P32" s="216"/>
      <c r="Q32" s="216"/>
    </row>
    <row r="33" spans="3:17" ht="15.75" customHeight="1" x14ac:dyDescent="0.15">
      <c r="C33" s="198"/>
      <c r="D33" s="215"/>
      <c r="E33" s="216"/>
      <c r="F33" s="216"/>
      <c r="G33" s="216"/>
      <c r="H33" s="216"/>
      <c r="I33" s="216"/>
      <c r="J33" s="216"/>
      <c r="K33" s="216"/>
      <c r="L33" s="216"/>
      <c r="M33" s="216"/>
      <c r="N33" s="216"/>
      <c r="O33" s="216"/>
      <c r="P33" s="216"/>
      <c r="Q33" s="216"/>
    </row>
    <row r="34" spans="3:17" ht="25.5" customHeight="1" x14ac:dyDescent="0.15">
      <c r="C34" s="198"/>
      <c r="D34" s="215"/>
      <c r="E34" s="216"/>
      <c r="F34" s="216"/>
      <c r="G34" s="216"/>
      <c r="H34" s="216"/>
      <c r="I34" s="216"/>
      <c r="J34" s="216"/>
      <c r="K34" s="216"/>
      <c r="L34" s="216"/>
      <c r="M34" s="216"/>
      <c r="N34" s="216"/>
      <c r="O34" s="216"/>
      <c r="P34" s="216"/>
      <c r="Q34" s="216"/>
    </row>
    <row r="35" spans="3:17" s="183" customFormat="1" ht="17.25" customHeight="1" x14ac:dyDescent="0.15">
      <c r="C35" s="198"/>
      <c r="D35" s="215"/>
      <c r="E35" s="216"/>
      <c r="F35" s="216"/>
      <c r="G35" s="216"/>
      <c r="H35" s="216"/>
      <c r="I35" s="216"/>
      <c r="J35" s="216"/>
      <c r="K35" s="216"/>
      <c r="L35" s="216"/>
      <c r="M35" s="216"/>
      <c r="N35" s="216"/>
      <c r="O35" s="216"/>
      <c r="P35" s="216"/>
      <c r="Q35" s="216"/>
    </row>
    <row r="36" spans="3:17" ht="44.25" customHeight="1" x14ac:dyDescent="0.15">
      <c r="C36" s="198"/>
      <c r="D36" s="215"/>
      <c r="E36" s="216"/>
      <c r="F36" s="216"/>
      <c r="G36" s="216"/>
      <c r="H36" s="216"/>
      <c r="I36" s="216"/>
      <c r="J36" s="216"/>
      <c r="K36" s="216"/>
      <c r="L36" s="216"/>
      <c r="M36" s="216"/>
      <c r="N36" s="216"/>
      <c r="O36" s="216"/>
      <c r="P36" s="216"/>
      <c r="Q36" s="216"/>
    </row>
    <row r="37" spans="3:17" ht="20.25" customHeight="1" x14ac:dyDescent="0.15">
      <c r="C37" s="198"/>
      <c r="D37" s="215"/>
      <c r="E37" s="216"/>
      <c r="F37" s="216"/>
      <c r="G37" s="216"/>
      <c r="H37" s="216"/>
      <c r="I37" s="216"/>
      <c r="J37" s="216"/>
      <c r="K37" s="216"/>
      <c r="L37" s="216"/>
      <c r="M37" s="216"/>
      <c r="N37" s="216"/>
      <c r="O37" s="216"/>
      <c r="P37" s="216"/>
      <c r="Q37" s="216"/>
    </row>
    <row r="38" spans="3:17" ht="20.25" customHeight="1" x14ac:dyDescent="0.15">
      <c r="C38" s="198"/>
      <c r="D38" s="215"/>
      <c r="E38" s="216"/>
      <c r="F38" s="216"/>
      <c r="G38" s="216"/>
      <c r="H38" s="216"/>
      <c r="I38" s="216"/>
      <c r="J38" s="216"/>
      <c r="K38" s="216"/>
      <c r="L38" s="216"/>
      <c r="M38" s="216"/>
      <c r="N38" s="216"/>
      <c r="O38" s="216"/>
      <c r="P38" s="216"/>
      <c r="Q38" s="216"/>
    </row>
    <row r="39" spans="3:17" ht="19.5" customHeight="1" x14ac:dyDescent="0.15">
      <c r="C39" s="198"/>
      <c r="D39" s="215"/>
      <c r="E39" s="216"/>
      <c r="F39" s="216"/>
      <c r="G39" s="216"/>
      <c r="H39" s="216"/>
      <c r="I39" s="216"/>
      <c r="J39" s="216"/>
      <c r="K39" s="216"/>
      <c r="L39" s="216"/>
      <c r="M39" s="216"/>
      <c r="N39" s="216"/>
      <c r="O39" s="216"/>
      <c r="P39" s="216"/>
      <c r="Q39" s="216"/>
    </row>
    <row r="40" spans="3:17" ht="19.5" customHeight="1" x14ac:dyDescent="0.15">
      <c r="C40" s="198"/>
      <c r="D40" s="215"/>
      <c r="E40" s="216"/>
      <c r="F40" s="216"/>
      <c r="G40" s="216"/>
      <c r="H40" s="216"/>
      <c r="I40" s="216"/>
      <c r="J40" s="216"/>
      <c r="K40" s="216"/>
      <c r="L40" s="216"/>
      <c r="M40" s="216"/>
      <c r="N40" s="216"/>
      <c r="O40" s="216"/>
      <c r="P40" s="216"/>
      <c r="Q40" s="216"/>
    </row>
    <row r="41" spans="3:17" ht="19.5" customHeight="1" x14ac:dyDescent="0.15">
      <c r="C41" s="198"/>
      <c r="D41" s="215"/>
      <c r="E41" s="216"/>
      <c r="F41" s="216"/>
      <c r="G41" s="216"/>
      <c r="H41" s="216"/>
      <c r="I41" s="216"/>
      <c r="J41" s="216"/>
      <c r="K41" s="216"/>
      <c r="L41" s="216"/>
      <c r="M41" s="216"/>
      <c r="N41" s="216"/>
      <c r="O41" s="216"/>
      <c r="P41" s="216"/>
      <c r="Q41" s="216"/>
    </row>
    <row r="42" spans="3:17" ht="19.5" customHeight="1" x14ac:dyDescent="0.15">
      <c r="C42" s="198"/>
      <c r="D42" s="215"/>
      <c r="E42" s="216"/>
      <c r="F42" s="216"/>
      <c r="G42" s="216"/>
      <c r="H42" s="216"/>
      <c r="I42" s="216"/>
      <c r="J42" s="216"/>
      <c r="K42" s="216"/>
      <c r="L42" s="216"/>
      <c r="M42" s="216"/>
      <c r="N42" s="216"/>
      <c r="O42" s="216"/>
      <c r="P42" s="216"/>
      <c r="Q42" s="216"/>
    </row>
    <row r="43" spans="3:17" ht="19.5" customHeight="1" x14ac:dyDescent="0.15">
      <c r="C43" s="198"/>
      <c r="D43" s="215"/>
      <c r="E43" s="216"/>
      <c r="F43" s="216"/>
      <c r="G43" s="216"/>
      <c r="H43" s="216"/>
      <c r="I43" s="216"/>
      <c r="J43" s="216"/>
      <c r="K43" s="216"/>
      <c r="L43" s="216"/>
      <c r="M43" s="216"/>
      <c r="N43" s="216"/>
      <c r="O43" s="216"/>
      <c r="P43" s="216"/>
      <c r="Q43" s="216"/>
    </row>
    <row r="44" spans="3:17" ht="19.5" customHeight="1" x14ac:dyDescent="0.15">
      <c r="C44" s="198"/>
      <c r="D44" s="215"/>
      <c r="E44" s="216"/>
      <c r="F44" s="216"/>
      <c r="G44" s="216"/>
      <c r="H44" s="216"/>
      <c r="I44" s="216"/>
      <c r="J44" s="216"/>
      <c r="K44" s="216"/>
      <c r="L44" s="216"/>
      <c r="M44" s="216"/>
      <c r="N44" s="216"/>
      <c r="O44" s="216"/>
      <c r="P44" s="216"/>
      <c r="Q44" s="216"/>
    </row>
    <row r="45" spans="3:17" ht="19.5" customHeight="1" x14ac:dyDescent="0.15">
      <c r="C45" s="198"/>
      <c r="D45" s="215"/>
      <c r="E45" s="216"/>
      <c r="F45" s="216"/>
      <c r="G45" s="216"/>
      <c r="H45" s="216"/>
      <c r="I45" s="216"/>
      <c r="J45" s="216"/>
      <c r="K45" s="216"/>
      <c r="L45" s="216"/>
      <c r="M45" s="216"/>
      <c r="N45" s="216"/>
      <c r="O45" s="216"/>
      <c r="P45" s="216"/>
      <c r="Q45" s="216"/>
    </row>
    <row r="46" spans="3:17" ht="19.5" customHeight="1" x14ac:dyDescent="0.15">
      <c r="C46" s="198"/>
      <c r="D46" s="215"/>
      <c r="E46" s="216"/>
      <c r="F46" s="216"/>
      <c r="G46" s="216"/>
      <c r="H46" s="216"/>
      <c r="I46" s="216"/>
      <c r="J46" s="216"/>
      <c r="K46" s="216"/>
      <c r="L46" s="216"/>
      <c r="M46" s="216"/>
      <c r="N46" s="216"/>
      <c r="O46" s="216"/>
      <c r="P46" s="216"/>
      <c r="Q46" s="216"/>
    </row>
    <row r="47" spans="3:17" ht="19.5" customHeight="1" x14ac:dyDescent="0.15">
      <c r="C47" s="198"/>
      <c r="D47" s="215"/>
      <c r="E47" s="216"/>
      <c r="F47" s="216"/>
      <c r="G47" s="216"/>
      <c r="H47" s="216"/>
      <c r="I47" s="216"/>
      <c r="J47" s="216"/>
      <c r="K47" s="216"/>
      <c r="L47" s="216"/>
      <c r="M47" s="216"/>
      <c r="N47" s="216"/>
      <c r="O47" s="216"/>
      <c r="P47" s="216"/>
      <c r="Q47" s="216"/>
    </row>
    <row r="48" spans="3:17" ht="19.5" customHeight="1" x14ac:dyDescent="0.15">
      <c r="C48" s="198"/>
      <c r="D48" s="215"/>
      <c r="E48" s="216"/>
      <c r="F48" s="216"/>
      <c r="G48" s="216"/>
      <c r="H48" s="216"/>
      <c r="I48" s="216"/>
      <c r="J48" s="216"/>
      <c r="K48" s="216"/>
      <c r="L48" s="216"/>
      <c r="M48" s="216"/>
      <c r="N48" s="216"/>
      <c r="O48" s="216"/>
      <c r="P48" s="216"/>
      <c r="Q48" s="216"/>
    </row>
    <row r="49" spans="3:17" ht="19.5" customHeight="1" x14ac:dyDescent="0.15">
      <c r="C49" s="198"/>
      <c r="D49" s="215"/>
      <c r="E49" s="216"/>
      <c r="F49" s="216"/>
      <c r="G49" s="216"/>
      <c r="H49" s="216"/>
      <c r="I49" s="216"/>
      <c r="J49" s="216"/>
      <c r="K49" s="216"/>
      <c r="L49" s="216"/>
      <c r="M49" s="216"/>
      <c r="N49" s="216"/>
      <c r="O49" s="216"/>
      <c r="P49" s="216"/>
      <c r="Q49" s="216"/>
    </row>
    <row r="50" spans="3:17" ht="19.5" customHeight="1" x14ac:dyDescent="0.15">
      <c r="C50" s="198"/>
      <c r="D50" s="215"/>
      <c r="E50" s="216"/>
      <c r="F50" s="216"/>
      <c r="G50" s="216"/>
      <c r="H50" s="216"/>
      <c r="I50" s="216"/>
      <c r="J50" s="216"/>
      <c r="K50" s="216"/>
      <c r="L50" s="216"/>
      <c r="M50" s="216"/>
      <c r="N50" s="216"/>
      <c r="O50" s="216"/>
      <c r="P50" s="216"/>
      <c r="Q50" s="216"/>
    </row>
    <row r="51" spans="3:17" ht="19.5" customHeight="1" x14ac:dyDescent="0.15">
      <c r="C51" s="198"/>
      <c r="D51" s="215"/>
      <c r="E51" s="216"/>
      <c r="F51" s="216"/>
      <c r="G51" s="216"/>
      <c r="H51" s="216"/>
      <c r="I51" s="216"/>
      <c r="J51" s="216"/>
      <c r="K51" s="216"/>
      <c r="L51" s="216"/>
      <c r="M51" s="216"/>
      <c r="N51" s="216"/>
      <c r="O51" s="216"/>
      <c r="P51" s="216"/>
      <c r="Q51" s="216"/>
    </row>
    <row r="52" spans="3:17" ht="19.5" customHeight="1" x14ac:dyDescent="0.15">
      <c r="C52" s="198"/>
      <c r="D52" s="215"/>
      <c r="E52" s="216"/>
      <c r="F52" s="216"/>
      <c r="G52" s="216"/>
      <c r="H52" s="216"/>
      <c r="I52" s="216"/>
      <c r="J52" s="216"/>
      <c r="K52" s="216"/>
      <c r="L52" s="216"/>
      <c r="M52" s="216"/>
      <c r="N52" s="216"/>
      <c r="O52" s="216"/>
      <c r="P52" s="216"/>
      <c r="Q52" s="216"/>
    </row>
    <row r="53" spans="3:17" ht="19.5" customHeight="1" x14ac:dyDescent="0.15">
      <c r="C53" s="198"/>
      <c r="D53" s="215"/>
      <c r="E53" s="216"/>
      <c r="F53" s="216"/>
      <c r="G53" s="216"/>
      <c r="H53" s="216"/>
      <c r="I53" s="216"/>
      <c r="J53" s="216"/>
      <c r="K53" s="216"/>
      <c r="L53" s="216"/>
      <c r="M53" s="216"/>
      <c r="N53" s="216"/>
      <c r="O53" s="216"/>
      <c r="P53" s="216"/>
      <c r="Q53" s="216"/>
    </row>
    <row r="54" spans="3:17" ht="19.5" customHeight="1" x14ac:dyDescent="0.15">
      <c r="C54" s="198"/>
      <c r="D54" s="215"/>
      <c r="E54" s="216"/>
      <c r="F54" s="216"/>
      <c r="G54" s="216"/>
      <c r="H54" s="216"/>
      <c r="I54" s="216"/>
      <c r="J54" s="216"/>
      <c r="K54" s="216"/>
      <c r="L54" s="216"/>
      <c r="M54" s="216"/>
      <c r="N54" s="216"/>
      <c r="O54" s="216"/>
      <c r="P54" s="216"/>
      <c r="Q54" s="216"/>
    </row>
    <row r="55" spans="3:17" ht="19.5" customHeight="1" x14ac:dyDescent="0.15">
      <c r="C55" s="198"/>
      <c r="D55" s="215"/>
      <c r="E55" s="216"/>
      <c r="F55" s="216"/>
      <c r="G55" s="216"/>
      <c r="H55" s="216"/>
      <c r="I55" s="216"/>
      <c r="J55" s="216"/>
      <c r="K55" s="216"/>
      <c r="L55" s="216"/>
      <c r="M55" s="216"/>
      <c r="N55" s="216"/>
      <c r="O55" s="216"/>
      <c r="P55" s="216"/>
      <c r="Q55" s="216"/>
    </row>
    <row r="56" spans="3:17" ht="19.5" customHeight="1" x14ac:dyDescent="0.15">
      <c r="C56" s="198"/>
      <c r="D56" s="215"/>
      <c r="E56" s="216"/>
      <c r="F56" s="216"/>
      <c r="G56" s="216"/>
      <c r="H56" s="216"/>
      <c r="I56" s="216"/>
      <c r="J56" s="216"/>
      <c r="K56" s="216"/>
      <c r="L56" s="216"/>
      <c r="M56" s="216"/>
      <c r="N56" s="216"/>
      <c r="O56" s="216"/>
      <c r="P56" s="216"/>
      <c r="Q56" s="216"/>
    </row>
    <row r="57" spans="3:17" ht="19.5" customHeight="1" x14ac:dyDescent="0.15">
      <c r="C57" s="198"/>
      <c r="D57" s="215"/>
      <c r="E57" s="216"/>
      <c r="F57" s="216"/>
      <c r="G57" s="216"/>
      <c r="H57" s="216"/>
      <c r="I57" s="216"/>
      <c r="J57" s="216"/>
      <c r="K57" s="216"/>
      <c r="L57" s="216"/>
      <c r="M57" s="216"/>
      <c r="N57" s="216"/>
      <c r="O57" s="216"/>
      <c r="P57" s="216"/>
      <c r="Q57" s="216"/>
    </row>
    <row r="58" spans="3:17" ht="19.5" customHeight="1" x14ac:dyDescent="0.15">
      <c r="C58" s="198"/>
      <c r="D58" s="215"/>
      <c r="E58" s="216"/>
      <c r="F58" s="216"/>
      <c r="G58" s="216"/>
      <c r="H58" s="216"/>
      <c r="I58" s="216"/>
      <c r="J58" s="216"/>
      <c r="K58" s="216"/>
      <c r="L58" s="216"/>
      <c r="M58" s="216"/>
      <c r="N58" s="216"/>
      <c r="O58" s="216"/>
      <c r="P58" s="216"/>
      <c r="Q58" s="216"/>
    </row>
    <row r="59" spans="3:17" ht="19.5" customHeight="1" x14ac:dyDescent="0.15">
      <c r="C59" s="198"/>
      <c r="D59" s="215"/>
      <c r="E59" s="216"/>
      <c r="F59" s="216"/>
      <c r="G59" s="216"/>
      <c r="H59" s="216"/>
      <c r="I59" s="216"/>
      <c r="J59" s="216"/>
      <c r="K59" s="216"/>
      <c r="L59" s="216"/>
      <c r="M59" s="216"/>
      <c r="N59" s="216"/>
      <c r="O59" s="216"/>
      <c r="P59" s="216"/>
      <c r="Q59" s="216"/>
    </row>
    <row r="60" spans="3:17" ht="19.5" customHeight="1" x14ac:dyDescent="0.15">
      <c r="C60" s="198"/>
      <c r="D60" s="215"/>
      <c r="E60" s="216"/>
      <c r="F60" s="216"/>
      <c r="G60" s="216"/>
      <c r="H60" s="216"/>
      <c r="I60" s="216"/>
      <c r="J60" s="216"/>
      <c r="K60" s="216"/>
      <c r="L60" s="216"/>
      <c r="M60" s="216"/>
      <c r="N60" s="216"/>
      <c r="O60" s="216"/>
      <c r="P60" s="216"/>
      <c r="Q60" s="216"/>
    </row>
    <row r="61" spans="3:17" ht="30.75" customHeight="1" x14ac:dyDescent="0.15">
      <c r="C61" s="198"/>
      <c r="D61" s="215"/>
      <c r="E61" s="216"/>
      <c r="F61" s="216"/>
      <c r="G61" s="216"/>
      <c r="H61" s="216"/>
      <c r="I61" s="216"/>
      <c r="J61" s="216"/>
      <c r="K61" s="216"/>
      <c r="L61" s="216"/>
      <c r="M61" s="216"/>
      <c r="N61" s="216"/>
      <c r="O61" s="216"/>
      <c r="P61" s="216"/>
      <c r="Q61" s="216"/>
    </row>
    <row r="62" spans="3:17" ht="19.5" customHeight="1" x14ac:dyDescent="0.15">
      <c r="C62" s="198"/>
      <c r="D62" s="215"/>
      <c r="E62" s="216"/>
      <c r="F62" s="216"/>
      <c r="G62" s="216"/>
      <c r="H62" s="216"/>
      <c r="I62" s="216"/>
      <c r="J62" s="216"/>
      <c r="K62" s="216"/>
      <c r="L62" s="216"/>
      <c r="M62" s="216"/>
      <c r="N62" s="216"/>
      <c r="O62" s="216"/>
      <c r="P62" s="216"/>
      <c r="Q62" s="216"/>
    </row>
    <row r="63" spans="3:17" ht="19.5" customHeight="1" x14ac:dyDescent="0.15">
      <c r="C63" s="198"/>
      <c r="D63" s="215"/>
      <c r="E63" s="216"/>
      <c r="F63" s="216"/>
      <c r="G63" s="216"/>
      <c r="H63" s="216"/>
      <c r="I63" s="216"/>
      <c r="J63" s="216"/>
      <c r="K63" s="216"/>
      <c r="L63" s="216"/>
      <c r="M63" s="216"/>
      <c r="N63" s="216"/>
      <c r="O63" s="216"/>
      <c r="P63" s="216"/>
      <c r="Q63" s="216"/>
    </row>
    <row r="64" spans="3:17" s="183" customFormat="1" ht="19.5" customHeight="1" x14ac:dyDescent="0.15">
      <c r="C64" s="198"/>
      <c r="D64" s="215"/>
      <c r="E64" s="216"/>
      <c r="F64" s="216"/>
      <c r="G64" s="216"/>
      <c r="H64" s="216"/>
      <c r="I64" s="216"/>
      <c r="J64" s="216"/>
      <c r="K64" s="216"/>
      <c r="L64" s="216"/>
      <c r="M64" s="216"/>
      <c r="N64" s="216"/>
      <c r="O64" s="216"/>
      <c r="P64" s="216"/>
      <c r="Q64" s="216"/>
    </row>
    <row r="65" spans="3:17" ht="19.5" customHeight="1" x14ac:dyDescent="0.15">
      <c r="C65" s="198"/>
      <c r="D65" s="215"/>
      <c r="E65" s="216"/>
      <c r="F65" s="216"/>
      <c r="G65" s="216"/>
      <c r="H65" s="216"/>
      <c r="I65" s="216"/>
      <c r="J65" s="216"/>
      <c r="K65" s="216"/>
      <c r="L65" s="216"/>
      <c r="M65" s="216"/>
      <c r="N65" s="216"/>
      <c r="O65" s="216"/>
      <c r="P65" s="216"/>
      <c r="Q65" s="216"/>
    </row>
    <row r="66" spans="3:17" ht="19.5" customHeight="1" x14ac:dyDescent="0.15">
      <c r="C66" s="198"/>
      <c r="D66" s="215"/>
      <c r="E66" s="216"/>
      <c r="F66" s="216"/>
      <c r="G66" s="216"/>
      <c r="H66" s="216"/>
      <c r="I66" s="216"/>
      <c r="J66" s="216"/>
      <c r="K66" s="216"/>
      <c r="L66" s="216"/>
      <c r="M66" s="216"/>
      <c r="N66" s="216"/>
      <c r="O66" s="216"/>
      <c r="P66" s="216"/>
      <c r="Q66" s="216"/>
    </row>
    <row r="67" spans="3:17" x14ac:dyDescent="0.15">
      <c r="C67" s="198"/>
      <c r="D67" s="215"/>
      <c r="E67" s="216"/>
      <c r="F67" s="216"/>
      <c r="G67" s="216"/>
      <c r="H67" s="216"/>
      <c r="I67" s="216"/>
      <c r="J67" s="216"/>
      <c r="K67" s="216"/>
      <c r="L67" s="216"/>
      <c r="M67" s="216"/>
      <c r="N67" s="216"/>
      <c r="O67" s="216"/>
      <c r="P67" s="216"/>
      <c r="Q67" s="216"/>
    </row>
    <row r="68" spans="3:17" x14ac:dyDescent="0.15">
      <c r="C68" s="198"/>
      <c r="D68" s="215"/>
      <c r="E68" s="216"/>
      <c r="F68" s="216"/>
      <c r="G68" s="216"/>
      <c r="H68" s="216"/>
      <c r="I68" s="216"/>
      <c r="J68" s="216"/>
      <c r="K68" s="216"/>
      <c r="L68" s="216"/>
      <c r="M68" s="216"/>
      <c r="N68" s="216"/>
      <c r="O68" s="216"/>
      <c r="P68" s="216"/>
      <c r="Q68" s="216"/>
    </row>
    <row r="69" spans="3:17" x14ac:dyDescent="0.15">
      <c r="C69" s="198"/>
      <c r="D69" s="215"/>
      <c r="E69" s="216"/>
      <c r="F69" s="216"/>
      <c r="G69" s="216"/>
      <c r="H69" s="216"/>
      <c r="I69" s="216"/>
      <c r="J69" s="216"/>
      <c r="K69" s="216"/>
      <c r="L69" s="216"/>
      <c r="M69" s="216"/>
      <c r="N69" s="216"/>
      <c r="O69" s="216"/>
      <c r="P69" s="216"/>
      <c r="Q69" s="216"/>
    </row>
    <row r="70" spans="3:17" x14ac:dyDescent="0.15">
      <c r="C70" s="198"/>
      <c r="D70" s="215"/>
      <c r="E70" s="216"/>
      <c r="F70" s="216"/>
      <c r="G70" s="216"/>
      <c r="H70" s="216"/>
      <c r="I70" s="216"/>
      <c r="J70" s="216"/>
      <c r="K70" s="216"/>
      <c r="L70" s="216"/>
      <c r="M70" s="216"/>
      <c r="N70" s="216"/>
      <c r="O70" s="216"/>
      <c r="P70" s="216"/>
      <c r="Q70" s="216"/>
    </row>
    <row r="71" spans="3:17" x14ac:dyDescent="0.15">
      <c r="C71" s="198"/>
      <c r="D71" s="215"/>
      <c r="E71" s="216"/>
      <c r="F71" s="216"/>
      <c r="G71" s="216"/>
      <c r="H71" s="216"/>
      <c r="I71" s="216"/>
      <c r="J71" s="216"/>
      <c r="K71" s="216"/>
      <c r="L71" s="216"/>
      <c r="M71" s="216"/>
      <c r="N71" s="216"/>
      <c r="O71" s="216"/>
      <c r="P71" s="216"/>
      <c r="Q71" s="216"/>
    </row>
    <row r="72" spans="3:17" x14ac:dyDescent="0.15">
      <c r="C72" s="198"/>
      <c r="D72" s="215"/>
      <c r="E72" s="216"/>
      <c r="F72" s="216"/>
      <c r="G72" s="216"/>
      <c r="H72" s="216"/>
      <c r="I72" s="216"/>
      <c r="J72" s="216"/>
      <c r="K72" s="216"/>
      <c r="L72" s="216"/>
      <c r="M72" s="216"/>
      <c r="N72" s="216"/>
      <c r="O72" s="216"/>
      <c r="P72" s="216"/>
      <c r="Q72" s="216"/>
    </row>
    <row r="73" spans="3:17" x14ac:dyDescent="0.15">
      <c r="C73" s="198"/>
      <c r="D73" s="215"/>
      <c r="E73" s="216"/>
      <c r="F73" s="216"/>
      <c r="G73" s="216"/>
      <c r="H73" s="216"/>
      <c r="I73" s="216"/>
      <c r="J73" s="216"/>
      <c r="K73" s="216"/>
      <c r="L73" s="216"/>
      <c r="M73" s="216"/>
      <c r="N73" s="216"/>
      <c r="O73" s="216"/>
      <c r="P73" s="216"/>
      <c r="Q73" s="216"/>
    </row>
  </sheetData>
  <sheetProtection sheet="1" objects="1" scenarios="1"/>
  <mergeCells count="65">
    <mergeCell ref="D73:Q73"/>
    <mergeCell ref="D23:Q23"/>
    <mergeCell ref="M7:N7"/>
    <mergeCell ref="M9:O11"/>
    <mergeCell ref="D16:E16"/>
    <mergeCell ref="G16:H16"/>
    <mergeCell ref="J16:K16"/>
    <mergeCell ref="M16:N16"/>
    <mergeCell ref="P16:Q16"/>
    <mergeCell ref="D67:Q67"/>
    <mergeCell ref="D68:Q68"/>
    <mergeCell ref="D69:Q69"/>
    <mergeCell ref="D70:Q70"/>
    <mergeCell ref="D71:Q71"/>
    <mergeCell ref="D72:Q72"/>
    <mergeCell ref="D61:Q61"/>
    <mergeCell ref="D62:Q62"/>
    <mergeCell ref="D63:Q63"/>
    <mergeCell ref="D64:Q64"/>
    <mergeCell ref="D65:Q65"/>
    <mergeCell ref="D66:Q66"/>
    <mergeCell ref="D60:Q60"/>
    <mergeCell ref="D49:Q49"/>
    <mergeCell ref="D50:Q50"/>
    <mergeCell ref="D51:Q51"/>
    <mergeCell ref="D52:Q52"/>
    <mergeCell ref="D53:Q53"/>
    <mergeCell ref="D54:Q54"/>
    <mergeCell ref="D55:Q55"/>
    <mergeCell ref="D56:Q56"/>
    <mergeCell ref="D57:Q57"/>
    <mergeCell ref="D58:Q58"/>
    <mergeCell ref="D59:Q59"/>
    <mergeCell ref="D48:Q48"/>
    <mergeCell ref="D37:Q37"/>
    <mergeCell ref="D38:Q38"/>
    <mergeCell ref="D39:Q39"/>
    <mergeCell ref="D40:Q40"/>
    <mergeCell ref="D41:Q41"/>
    <mergeCell ref="D42:Q42"/>
    <mergeCell ref="D43:Q43"/>
    <mergeCell ref="D44:Q44"/>
    <mergeCell ref="D45:Q45"/>
    <mergeCell ref="D46:Q46"/>
    <mergeCell ref="D47:Q47"/>
    <mergeCell ref="D33:Q33"/>
    <mergeCell ref="D34:Q34"/>
    <mergeCell ref="D35:Q35"/>
    <mergeCell ref="D36:Q36"/>
    <mergeCell ref="D31:Q32"/>
    <mergeCell ref="D30:Q30"/>
    <mergeCell ref="D7:E7"/>
    <mergeCell ref="G10:H10"/>
    <mergeCell ref="P10:Q10"/>
    <mergeCell ref="G19:H19"/>
    <mergeCell ref="P19:Q19"/>
    <mergeCell ref="J7:K7"/>
    <mergeCell ref="J9:L11"/>
    <mergeCell ref="P7:Q7"/>
    <mergeCell ref="G7:H7"/>
    <mergeCell ref="D24:Q24"/>
    <mergeCell ref="D25:Q25"/>
    <mergeCell ref="D26:Q26"/>
    <mergeCell ref="D27:Q27"/>
    <mergeCell ref="D29:Q29"/>
  </mergeCells>
  <phoneticPr fontId="2"/>
  <pageMargins left="0.70866141732283472" right="0.70866141732283472" top="0.74803149606299213" bottom="0.35433070866141736" header="0.31496062992125984" footer="0.31496062992125984"/>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33"/>
  <sheetViews>
    <sheetView showGridLines="0" view="pageBreakPreview" topLeftCell="B1" zoomScale="77" zoomScaleNormal="100" zoomScaleSheetLayoutView="77" workbookViewId="0">
      <pane xSplit="6" ySplit="4" topLeftCell="I32" activePane="bottomRight" state="frozen"/>
      <selection activeCell="B1" sqref="B1"/>
      <selection pane="topRight" activeCell="H1" sqref="H1"/>
      <selection pane="bottomLeft" activeCell="B5" sqref="B5"/>
      <selection pane="bottomRight" activeCell="Y17" sqref="Y17"/>
    </sheetView>
  </sheetViews>
  <sheetFormatPr defaultColWidth="9" defaultRowHeight="14.25" x14ac:dyDescent="0.15"/>
  <cols>
    <col min="1" max="1" width="9" style="1"/>
    <col min="2" max="2" width="4.875" style="1" customWidth="1"/>
    <col min="3" max="3" width="10.625" style="1" customWidth="1"/>
    <col min="4" max="4" width="10.875" style="1" customWidth="1"/>
    <col min="5" max="5" width="20.75" style="1" customWidth="1"/>
    <col min="6" max="6" width="9.625" style="1" customWidth="1"/>
    <col min="7" max="7" width="18.625" style="1" customWidth="1"/>
    <col min="8" max="8" width="6.875" style="1" customWidth="1"/>
    <col min="9" max="9" width="1" style="1" customWidth="1"/>
    <col min="10" max="10" width="4.875" style="1" customWidth="1"/>
    <col min="11" max="11" width="10.125" style="1" customWidth="1"/>
    <col min="12" max="12" width="17.125" style="1" customWidth="1"/>
    <col min="13" max="13" width="15.375" style="1" customWidth="1"/>
    <col min="14" max="14" width="12.375" style="1" customWidth="1"/>
    <col min="15" max="15" width="12.375" style="3" customWidth="1"/>
    <col min="16" max="16" width="9" style="8"/>
    <col min="17" max="17" width="2.125" style="1" customWidth="1"/>
    <col min="18" max="18" width="4.875" style="1" customWidth="1"/>
    <col min="19" max="19" width="9.125" style="1" customWidth="1"/>
    <col min="20" max="20" width="15.25" style="1" customWidth="1"/>
    <col min="21" max="21" width="12.5" style="1" customWidth="1"/>
    <col min="22" max="22" width="11" style="137" customWidth="1"/>
    <col min="23" max="23" width="9" style="8" customWidth="1"/>
    <col min="24" max="24" width="12.375" style="1" customWidth="1"/>
    <col min="25" max="25" width="12.375" style="3" customWidth="1"/>
    <col min="26" max="16384" width="9" style="1"/>
  </cols>
  <sheetData>
    <row r="2" spans="2:25" ht="25.5" customHeight="1" thickBot="1" x14ac:dyDescent="0.2">
      <c r="B2" s="7" t="s">
        <v>97</v>
      </c>
    </row>
    <row r="3" spans="2:25" ht="24" customHeight="1" x14ac:dyDescent="0.15">
      <c r="B3" s="287" t="s">
        <v>50</v>
      </c>
      <c r="C3" s="288"/>
      <c r="D3" s="288"/>
      <c r="E3" s="289"/>
      <c r="F3" s="290" t="s">
        <v>32</v>
      </c>
      <c r="G3" s="291"/>
      <c r="H3" s="63"/>
      <c r="J3" s="287" t="s">
        <v>0</v>
      </c>
      <c r="K3" s="292"/>
      <c r="L3" s="295" t="s">
        <v>1</v>
      </c>
      <c r="M3" s="297" t="s">
        <v>2</v>
      </c>
      <c r="N3" s="302" t="s">
        <v>46</v>
      </c>
      <c r="O3" s="303"/>
      <c r="P3" s="247"/>
      <c r="R3" s="287" t="s">
        <v>0</v>
      </c>
      <c r="S3" s="292"/>
      <c r="T3" s="295" t="s">
        <v>1</v>
      </c>
      <c r="U3" s="297" t="s">
        <v>2</v>
      </c>
      <c r="V3" s="279" t="s">
        <v>84</v>
      </c>
      <c r="W3" s="280"/>
      <c r="X3" s="246" t="s">
        <v>91</v>
      </c>
      <c r="Y3" s="247"/>
    </row>
    <row r="4" spans="2:25" ht="33" customHeight="1" thickBot="1" x14ac:dyDescent="0.2">
      <c r="B4" s="299" t="s">
        <v>0</v>
      </c>
      <c r="C4" s="300"/>
      <c r="D4" s="9" t="s">
        <v>1</v>
      </c>
      <c r="E4" s="10" t="s">
        <v>2</v>
      </c>
      <c r="F4" s="33" t="s">
        <v>60</v>
      </c>
      <c r="G4" s="11" t="s">
        <v>31</v>
      </c>
      <c r="H4" s="63"/>
      <c r="J4" s="293"/>
      <c r="K4" s="294"/>
      <c r="L4" s="296"/>
      <c r="M4" s="298"/>
      <c r="N4" s="147" t="s">
        <v>111</v>
      </c>
      <c r="O4" s="148" t="s">
        <v>112</v>
      </c>
      <c r="P4" s="11" t="s">
        <v>47</v>
      </c>
      <c r="R4" s="293"/>
      <c r="S4" s="294"/>
      <c r="T4" s="296"/>
      <c r="U4" s="298"/>
      <c r="V4" s="138" t="s">
        <v>90</v>
      </c>
      <c r="W4" s="11" t="s">
        <v>47</v>
      </c>
      <c r="X4" s="149" t="s">
        <v>111</v>
      </c>
      <c r="Y4" s="150" t="s">
        <v>112</v>
      </c>
    </row>
    <row r="5" spans="2:25" ht="19.5" customHeight="1" x14ac:dyDescent="0.15">
      <c r="B5" s="281" t="s">
        <v>3</v>
      </c>
      <c r="C5" s="281"/>
      <c r="D5" s="282"/>
      <c r="E5" s="238"/>
      <c r="F5" s="12">
        <v>1</v>
      </c>
      <c r="G5" s="84" t="s">
        <v>92</v>
      </c>
      <c r="H5" s="5">
        <v>4</v>
      </c>
      <c r="J5" s="281" t="s">
        <v>3</v>
      </c>
      <c r="K5" s="281"/>
      <c r="L5" s="282"/>
      <c r="M5" s="238"/>
      <c r="N5" s="36">
        <v>324</v>
      </c>
      <c r="O5" s="37">
        <v>2592</v>
      </c>
      <c r="P5" s="38" t="s">
        <v>4</v>
      </c>
      <c r="R5" s="281" t="s">
        <v>3</v>
      </c>
      <c r="S5" s="281"/>
      <c r="T5" s="282"/>
      <c r="U5" s="238"/>
      <c r="V5" s="86">
        <f>想定避難者数入力シート!$D$8*F5*H5</f>
        <v>40000</v>
      </c>
      <c r="W5" s="38" t="s">
        <v>4</v>
      </c>
      <c r="X5" s="99">
        <f>V5/N5</f>
        <v>123.45679012345678</v>
      </c>
      <c r="Y5" s="100">
        <f>V5/O5</f>
        <v>15.432098765432098</v>
      </c>
    </row>
    <row r="6" spans="2:25" ht="19.5" customHeight="1" x14ac:dyDescent="0.15">
      <c r="B6" s="236" t="s">
        <v>5</v>
      </c>
      <c r="C6" s="237"/>
      <c r="D6" s="253" t="s">
        <v>6</v>
      </c>
      <c r="E6" s="254"/>
      <c r="F6" s="121">
        <v>0.5</v>
      </c>
      <c r="G6" s="284" t="s">
        <v>85</v>
      </c>
      <c r="H6" s="5">
        <v>3</v>
      </c>
      <c r="J6" s="236" t="s">
        <v>5</v>
      </c>
      <c r="K6" s="237"/>
      <c r="L6" s="253" t="s">
        <v>6</v>
      </c>
      <c r="M6" s="254"/>
      <c r="N6" s="39">
        <v>3000</v>
      </c>
      <c r="O6" s="40">
        <v>4200</v>
      </c>
      <c r="P6" s="134" t="s">
        <v>95</v>
      </c>
      <c r="R6" s="236" t="s">
        <v>5</v>
      </c>
      <c r="S6" s="237"/>
      <c r="T6" s="253" t="s">
        <v>6</v>
      </c>
      <c r="U6" s="254"/>
      <c r="V6" s="87">
        <f>想定避難者数入力シート!$D$8*F6*H6</f>
        <v>15000</v>
      </c>
      <c r="W6" s="134" t="s">
        <v>95</v>
      </c>
      <c r="X6" s="101">
        <f t="shared" ref="X6:X26" si="0">V6/N6</f>
        <v>5</v>
      </c>
      <c r="Y6" s="102">
        <f t="shared" ref="Y6:Y26" si="1">V6/O6</f>
        <v>3.5714285714285716</v>
      </c>
    </row>
    <row r="7" spans="2:25" ht="19.5" customHeight="1" x14ac:dyDescent="0.15">
      <c r="B7" s="283"/>
      <c r="C7" s="239"/>
      <c r="D7" s="286" t="s">
        <v>51</v>
      </c>
      <c r="E7" s="244"/>
      <c r="F7" s="123">
        <v>0.5</v>
      </c>
      <c r="G7" s="285"/>
      <c r="H7" s="63">
        <v>3</v>
      </c>
      <c r="J7" s="238"/>
      <c r="K7" s="239"/>
      <c r="L7" s="286" t="s">
        <v>51</v>
      </c>
      <c r="M7" s="244"/>
      <c r="N7" s="62">
        <v>2160</v>
      </c>
      <c r="O7" s="43">
        <v>4320</v>
      </c>
      <c r="P7" s="135" t="s">
        <v>95</v>
      </c>
      <c r="R7" s="238"/>
      <c r="S7" s="239"/>
      <c r="T7" s="286" t="s">
        <v>51</v>
      </c>
      <c r="U7" s="244"/>
      <c r="V7" s="88">
        <f>想定避難者数入力シート!$D$8*F7*H7</f>
        <v>15000</v>
      </c>
      <c r="W7" s="135" t="s">
        <v>95</v>
      </c>
      <c r="X7" s="103">
        <f t="shared" si="0"/>
        <v>6.9444444444444446</v>
      </c>
      <c r="Y7" s="104">
        <f t="shared" si="1"/>
        <v>3.4722222222222223</v>
      </c>
    </row>
    <row r="8" spans="2:25" ht="19.5" customHeight="1" x14ac:dyDescent="0.15">
      <c r="B8" s="236" t="s">
        <v>70</v>
      </c>
      <c r="C8" s="237"/>
      <c r="D8" s="301" t="s">
        <v>8</v>
      </c>
      <c r="E8" s="241"/>
      <c r="F8" s="24">
        <v>1</v>
      </c>
      <c r="G8" s="122" t="s">
        <v>86</v>
      </c>
      <c r="H8" s="136">
        <v>50</v>
      </c>
      <c r="J8" s="236" t="s">
        <v>70</v>
      </c>
      <c r="K8" s="237"/>
      <c r="L8" s="301" t="s">
        <v>8</v>
      </c>
      <c r="M8" s="241"/>
      <c r="N8" s="81">
        <v>18</v>
      </c>
      <c r="O8" s="53">
        <v>14</v>
      </c>
      <c r="P8" s="38" t="s">
        <v>7</v>
      </c>
      <c r="R8" s="236" t="s">
        <v>70</v>
      </c>
      <c r="S8" s="237"/>
      <c r="T8" s="301" t="s">
        <v>8</v>
      </c>
      <c r="U8" s="241"/>
      <c r="V8" s="89">
        <f>ROUNDUP(想定避難者数入力シート!$D$8*F8/H8,0)</f>
        <v>200</v>
      </c>
      <c r="W8" s="38" t="s">
        <v>7</v>
      </c>
      <c r="X8" s="105">
        <f t="shared" si="0"/>
        <v>11.111111111111111</v>
      </c>
      <c r="Y8" s="106">
        <f t="shared" si="1"/>
        <v>14.285714285714286</v>
      </c>
    </row>
    <row r="9" spans="2:25" ht="19.5" customHeight="1" x14ac:dyDescent="0.15">
      <c r="B9" s="251"/>
      <c r="C9" s="252"/>
      <c r="D9" s="226" t="s">
        <v>9</v>
      </c>
      <c r="E9" s="227"/>
      <c r="F9" s="19">
        <v>1</v>
      </c>
      <c r="G9" s="20" t="s">
        <v>33</v>
      </c>
      <c r="H9" s="5">
        <v>5</v>
      </c>
      <c r="J9" s="251"/>
      <c r="K9" s="252"/>
      <c r="L9" s="226" t="s">
        <v>9</v>
      </c>
      <c r="M9" s="227"/>
      <c r="N9" s="46">
        <v>3750</v>
      </c>
      <c r="O9" s="47">
        <v>10500</v>
      </c>
      <c r="P9" s="48" t="s">
        <v>7</v>
      </c>
      <c r="R9" s="251"/>
      <c r="S9" s="252"/>
      <c r="T9" s="226" t="s">
        <v>9</v>
      </c>
      <c r="U9" s="227"/>
      <c r="V9" s="90">
        <f>想定避難者数入力シート!$D$8*F9*H9</f>
        <v>50000</v>
      </c>
      <c r="W9" s="48" t="s">
        <v>7</v>
      </c>
      <c r="X9" s="107">
        <f t="shared" si="0"/>
        <v>13.333333333333334</v>
      </c>
      <c r="Y9" s="108">
        <f t="shared" si="1"/>
        <v>4.7619047619047619</v>
      </c>
    </row>
    <row r="10" spans="2:25" ht="19.5" customHeight="1" x14ac:dyDescent="0.15">
      <c r="B10" s="251"/>
      <c r="C10" s="252"/>
      <c r="D10" s="253" t="s">
        <v>10</v>
      </c>
      <c r="E10" s="254"/>
      <c r="F10" s="25">
        <v>1</v>
      </c>
      <c r="G10" s="26" t="s">
        <v>45</v>
      </c>
      <c r="H10" s="5">
        <v>0.11</v>
      </c>
      <c r="J10" s="251"/>
      <c r="K10" s="252"/>
      <c r="L10" s="253" t="s">
        <v>10</v>
      </c>
      <c r="M10" s="254"/>
      <c r="N10" s="52">
        <v>810</v>
      </c>
      <c r="O10" s="53">
        <v>810</v>
      </c>
      <c r="P10" s="38" t="s">
        <v>48</v>
      </c>
      <c r="R10" s="251"/>
      <c r="S10" s="252"/>
      <c r="T10" s="253" t="s">
        <v>10</v>
      </c>
      <c r="U10" s="254"/>
      <c r="V10" s="91">
        <f>ROUNDUP(想定避難者数入力シート!$D$8*F10*H10,0)</f>
        <v>1100</v>
      </c>
      <c r="W10" s="38" t="s">
        <v>48</v>
      </c>
      <c r="X10" s="109">
        <f t="shared" si="0"/>
        <v>1.3580246913580247</v>
      </c>
      <c r="Y10" s="106">
        <f t="shared" si="1"/>
        <v>1.3580246913580247</v>
      </c>
    </row>
    <row r="11" spans="2:25" ht="19.5" customHeight="1" x14ac:dyDescent="0.15">
      <c r="B11" s="132"/>
      <c r="C11" s="133"/>
      <c r="D11" s="276" t="s">
        <v>116</v>
      </c>
      <c r="E11" s="278"/>
      <c r="F11" s="156">
        <v>1</v>
      </c>
      <c r="G11" s="157" t="s">
        <v>114</v>
      </c>
      <c r="H11" s="5">
        <v>7.0000000000000001E-3</v>
      </c>
      <c r="J11" s="132"/>
      <c r="K11" s="133"/>
      <c r="L11" s="276" t="s">
        <v>113</v>
      </c>
      <c r="M11" s="278"/>
      <c r="N11" s="158">
        <v>2880</v>
      </c>
      <c r="O11" s="159">
        <v>6720</v>
      </c>
      <c r="P11" s="160" t="s">
        <v>4</v>
      </c>
      <c r="R11" s="132"/>
      <c r="S11" s="133"/>
      <c r="T11" s="276" t="s">
        <v>113</v>
      </c>
      <c r="U11" s="277"/>
      <c r="V11" s="161">
        <f>ROUNDUP(想定避難者数入力シート!$D$8*F11*H11/0.06,0)</f>
        <v>1167</v>
      </c>
      <c r="W11" s="160" t="s">
        <v>4</v>
      </c>
      <c r="X11" s="162">
        <f>V11/N11</f>
        <v>0.40520833333333334</v>
      </c>
      <c r="Y11" s="163">
        <f>V11/O11</f>
        <v>0.17366071428571428</v>
      </c>
    </row>
    <row r="12" spans="2:25" ht="19.5" customHeight="1" x14ac:dyDescent="0.15">
      <c r="B12" s="271" t="s">
        <v>87</v>
      </c>
      <c r="C12" s="272"/>
      <c r="D12" s="273" t="s">
        <v>115</v>
      </c>
      <c r="E12" s="274"/>
      <c r="F12" s="30">
        <v>1</v>
      </c>
      <c r="G12" s="14" t="s">
        <v>68</v>
      </c>
      <c r="H12" s="131">
        <f>40/960</f>
        <v>4.1666666666666664E-2</v>
      </c>
      <c r="J12" s="271" t="s">
        <v>87</v>
      </c>
      <c r="K12" s="272"/>
      <c r="L12" s="275" t="s">
        <v>17</v>
      </c>
      <c r="M12" s="274"/>
      <c r="N12" s="39">
        <v>180</v>
      </c>
      <c r="O12" s="45">
        <v>1080</v>
      </c>
      <c r="P12" s="41" t="s">
        <v>4</v>
      </c>
      <c r="R12" s="271" t="s">
        <v>87</v>
      </c>
      <c r="S12" s="272"/>
      <c r="T12" s="275" t="s">
        <v>17</v>
      </c>
      <c r="U12" s="231"/>
      <c r="V12" s="126">
        <f>ROUNDUP(想定避難者数入力シート!$D$8*F12*H12/0.96,0)</f>
        <v>435</v>
      </c>
      <c r="W12" s="41" t="s">
        <v>4</v>
      </c>
      <c r="X12" s="101">
        <f>V12/N12</f>
        <v>2.4166666666666665</v>
      </c>
      <c r="Y12" s="116">
        <f>V12/O12</f>
        <v>0.40277777777777779</v>
      </c>
    </row>
    <row r="13" spans="2:25" ht="19.5" customHeight="1" x14ac:dyDescent="0.15">
      <c r="B13" s="236" t="s">
        <v>57</v>
      </c>
      <c r="C13" s="237"/>
      <c r="D13" s="240" t="s">
        <v>62</v>
      </c>
      <c r="E13" s="15" t="s">
        <v>63</v>
      </c>
      <c r="F13" s="16">
        <v>1</v>
      </c>
      <c r="G13" s="17" t="s">
        <v>35</v>
      </c>
      <c r="H13" s="5">
        <v>3</v>
      </c>
      <c r="J13" s="236" t="s">
        <v>57</v>
      </c>
      <c r="K13" s="259"/>
      <c r="L13" s="241" t="s">
        <v>52</v>
      </c>
      <c r="M13" s="264"/>
      <c r="N13" s="39">
        <v>60000</v>
      </c>
      <c r="O13" s="40">
        <v>72000</v>
      </c>
      <c r="P13" s="223" t="s">
        <v>7</v>
      </c>
      <c r="R13" s="236" t="s">
        <v>57</v>
      </c>
      <c r="S13" s="259"/>
      <c r="T13" s="241" t="s">
        <v>52</v>
      </c>
      <c r="U13" s="264"/>
      <c r="V13" s="87">
        <f>想定避難者数入力シート!$D$8*F13*H13</f>
        <v>30000</v>
      </c>
      <c r="W13" s="223" t="s">
        <v>7</v>
      </c>
      <c r="X13" s="101">
        <f t="shared" si="0"/>
        <v>0.5</v>
      </c>
      <c r="Y13" s="102">
        <f t="shared" si="1"/>
        <v>0.41666666666666669</v>
      </c>
    </row>
    <row r="14" spans="2:25" ht="19.5" customHeight="1" x14ac:dyDescent="0.15">
      <c r="B14" s="251"/>
      <c r="C14" s="252"/>
      <c r="D14" s="257"/>
      <c r="E14" s="18" t="s">
        <v>64</v>
      </c>
      <c r="F14" s="19">
        <v>1</v>
      </c>
      <c r="G14" s="20" t="s">
        <v>37</v>
      </c>
      <c r="H14" s="5">
        <v>1</v>
      </c>
      <c r="J14" s="260"/>
      <c r="K14" s="261"/>
      <c r="L14" s="265"/>
      <c r="M14" s="266"/>
      <c r="N14" s="97">
        <v>60000</v>
      </c>
      <c r="O14" s="98">
        <v>72000</v>
      </c>
      <c r="P14" s="224"/>
      <c r="R14" s="260"/>
      <c r="S14" s="261"/>
      <c r="T14" s="265"/>
      <c r="U14" s="266"/>
      <c r="V14" s="139">
        <f>想定避難者数入力シート!$D$8*F14*H14</f>
        <v>10000</v>
      </c>
      <c r="W14" s="224"/>
      <c r="X14" s="110">
        <f t="shared" si="0"/>
        <v>0.16666666666666666</v>
      </c>
      <c r="Y14" s="111">
        <f t="shared" si="1"/>
        <v>0.1388888888888889</v>
      </c>
    </row>
    <row r="15" spans="2:25" ht="19.5" customHeight="1" x14ac:dyDescent="0.15">
      <c r="B15" s="251"/>
      <c r="C15" s="252"/>
      <c r="D15" s="258"/>
      <c r="E15" s="18" t="s">
        <v>65</v>
      </c>
      <c r="F15" s="21">
        <v>8.0000000000000002E-3</v>
      </c>
      <c r="G15" s="20" t="s">
        <v>36</v>
      </c>
      <c r="H15" s="5">
        <v>8</v>
      </c>
      <c r="J15" s="260"/>
      <c r="K15" s="261"/>
      <c r="L15" s="267"/>
      <c r="M15" s="268"/>
      <c r="N15" s="95">
        <v>60000</v>
      </c>
      <c r="O15" s="96">
        <v>72000</v>
      </c>
      <c r="P15" s="225"/>
      <c r="R15" s="260"/>
      <c r="S15" s="261"/>
      <c r="T15" s="267"/>
      <c r="U15" s="268"/>
      <c r="V15" s="140">
        <f>想定避難者数入力シート!$D$8*F15*H15</f>
        <v>640</v>
      </c>
      <c r="W15" s="225"/>
      <c r="X15" s="112">
        <f t="shared" si="0"/>
        <v>1.0666666666666666E-2</v>
      </c>
      <c r="Y15" s="113">
        <f t="shared" si="1"/>
        <v>8.8888888888888889E-3</v>
      </c>
    </row>
    <row r="16" spans="2:25" ht="19.5" customHeight="1" x14ac:dyDescent="0.15">
      <c r="B16" s="251"/>
      <c r="C16" s="252"/>
      <c r="D16" s="226" t="s">
        <v>15</v>
      </c>
      <c r="E16" s="227"/>
      <c r="F16" s="19">
        <v>1</v>
      </c>
      <c r="G16" s="20" t="s">
        <v>35</v>
      </c>
      <c r="H16" s="5">
        <v>3</v>
      </c>
      <c r="J16" s="260"/>
      <c r="K16" s="261"/>
      <c r="L16" s="226" t="s">
        <v>15</v>
      </c>
      <c r="M16" s="227"/>
      <c r="N16" s="46">
        <v>26950</v>
      </c>
      <c r="O16" s="47">
        <v>29400</v>
      </c>
      <c r="P16" s="48" t="s">
        <v>7</v>
      </c>
      <c r="R16" s="260"/>
      <c r="S16" s="261"/>
      <c r="T16" s="226" t="s">
        <v>15</v>
      </c>
      <c r="U16" s="227"/>
      <c r="V16" s="90">
        <f>想定避難者数入力シート!$D$8*F16*H16</f>
        <v>30000</v>
      </c>
      <c r="W16" s="48" t="s">
        <v>7</v>
      </c>
      <c r="X16" s="107">
        <f t="shared" si="0"/>
        <v>1.1131725417439704</v>
      </c>
      <c r="Y16" s="108">
        <f t="shared" si="1"/>
        <v>1.0204081632653061</v>
      </c>
    </row>
    <row r="17" spans="2:25" ht="19.5" customHeight="1" x14ac:dyDescent="0.15">
      <c r="B17" s="238"/>
      <c r="C17" s="239"/>
      <c r="D17" s="242" t="s">
        <v>16</v>
      </c>
      <c r="E17" s="244"/>
      <c r="F17" s="22">
        <v>1</v>
      </c>
      <c r="G17" s="23" t="s">
        <v>35</v>
      </c>
      <c r="H17" s="5">
        <v>3</v>
      </c>
      <c r="J17" s="262"/>
      <c r="K17" s="263"/>
      <c r="L17" s="269" t="s">
        <v>16</v>
      </c>
      <c r="M17" s="270"/>
      <c r="N17" s="49">
        <v>67500</v>
      </c>
      <c r="O17" s="50">
        <v>55000</v>
      </c>
      <c r="P17" s="51" t="s">
        <v>4</v>
      </c>
      <c r="R17" s="262"/>
      <c r="S17" s="263"/>
      <c r="T17" s="269" t="s">
        <v>16</v>
      </c>
      <c r="U17" s="270"/>
      <c r="V17" s="92">
        <f>想定避難者数入力シート!$D$8*F17*H17</f>
        <v>30000</v>
      </c>
      <c r="W17" s="51" t="s">
        <v>4</v>
      </c>
      <c r="X17" s="114">
        <f>V17/N17</f>
        <v>0.44444444444444442</v>
      </c>
      <c r="Y17" s="115">
        <f>V17/O17</f>
        <v>0.54545454545454541</v>
      </c>
    </row>
    <row r="18" spans="2:25" ht="19.5" customHeight="1" x14ac:dyDescent="0.15">
      <c r="B18" s="236" t="s">
        <v>11</v>
      </c>
      <c r="C18" s="237"/>
      <c r="D18" s="245" t="s">
        <v>12</v>
      </c>
      <c r="E18" s="229"/>
      <c r="F18" s="27">
        <v>1</v>
      </c>
      <c r="G18" s="14" t="s">
        <v>34</v>
      </c>
      <c r="H18" s="5">
        <v>1</v>
      </c>
      <c r="J18" s="236" t="s">
        <v>11</v>
      </c>
      <c r="K18" s="237"/>
      <c r="L18" s="245" t="s">
        <v>12</v>
      </c>
      <c r="M18" s="229"/>
      <c r="N18" s="39">
        <v>5760</v>
      </c>
      <c r="O18" s="45">
        <v>17280</v>
      </c>
      <c r="P18" s="41" t="s">
        <v>7</v>
      </c>
      <c r="R18" s="236" t="s">
        <v>11</v>
      </c>
      <c r="S18" s="237"/>
      <c r="T18" s="245" t="s">
        <v>12</v>
      </c>
      <c r="U18" s="229"/>
      <c r="V18" s="87">
        <f>想定避難者数入力シート!$D$8*F18*H18</f>
        <v>10000</v>
      </c>
      <c r="W18" s="41" t="s">
        <v>7</v>
      </c>
      <c r="X18" s="101">
        <f t="shared" si="0"/>
        <v>1.7361111111111112</v>
      </c>
      <c r="Y18" s="116">
        <f t="shared" si="1"/>
        <v>0.57870370370370372</v>
      </c>
    </row>
    <row r="19" spans="2:25" ht="19.5" customHeight="1" x14ac:dyDescent="0.15">
      <c r="B19" s="238"/>
      <c r="C19" s="239"/>
      <c r="D19" s="242" t="s">
        <v>13</v>
      </c>
      <c r="E19" s="244"/>
      <c r="F19" s="28">
        <v>1</v>
      </c>
      <c r="G19" s="29" t="s">
        <v>61</v>
      </c>
      <c r="H19" s="83">
        <v>2</v>
      </c>
      <c r="J19" s="238"/>
      <c r="K19" s="239"/>
      <c r="L19" s="242" t="s">
        <v>13</v>
      </c>
      <c r="M19" s="244"/>
      <c r="N19" s="42">
        <v>140</v>
      </c>
      <c r="O19" s="54">
        <v>120</v>
      </c>
      <c r="P19" s="44" t="s">
        <v>14</v>
      </c>
      <c r="R19" s="238"/>
      <c r="S19" s="239"/>
      <c r="T19" s="242" t="s">
        <v>13</v>
      </c>
      <c r="U19" s="244"/>
      <c r="V19" s="93">
        <f>想定避難者数入力シート!$D$8*F19*H19</f>
        <v>20000</v>
      </c>
      <c r="W19" s="44" t="s">
        <v>14</v>
      </c>
      <c r="X19" s="117">
        <f t="shared" si="0"/>
        <v>142.85714285714286</v>
      </c>
      <c r="Y19" s="118">
        <f t="shared" si="1"/>
        <v>166.66666666666666</v>
      </c>
    </row>
    <row r="20" spans="2:25" ht="19.5" customHeight="1" x14ac:dyDescent="0.15">
      <c r="B20" s="236" t="s">
        <v>23</v>
      </c>
      <c r="C20" s="237"/>
      <c r="D20" s="240" t="s">
        <v>24</v>
      </c>
      <c r="E20" s="241"/>
      <c r="F20" s="30">
        <v>0.06</v>
      </c>
      <c r="G20" s="31" t="s">
        <v>41</v>
      </c>
      <c r="H20" s="83">
        <v>6</v>
      </c>
      <c r="J20" s="236" t="s">
        <v>23</v>
      </c>
      <c r="K20" s="237"/>
      <c r="L20" s="240" t="s">
        <v>24</v>
      </c>
      <c r="M20" s="241"/>
      <c r="N20" s="39">
        <v>36000</v>
      </c>
      <c r="O20" s="45">
        <v>27000</v>
      </c>
      <c r="P20" s="41" t="s">
        <v>14</v>
      </c>
      <c r="R20" s="236" t="s">
        <v>23</v>
      </c>
      <c r="S20" s="237"/>
      <c r="T20" s="240" t="s">
        <v>24</v>
      </c>
      <c r="U20" s="241"/>
      <c r="V20" s="87">
        <f>想定避難者数入力シート!$D$8*F20*H20</f>
        <v>3600</v>
      </c>
      <c r="W20" s="41" t="s">
        <v>14</v>
      </c>
      <c r="X20" s="101">
        <f t="shared" si="0"/>
        <v>0.1</v>
      </c>
      <c r="Y20" s="116">
        <f t="shared" si="1"/>
        <v>0.13333333333333333</v>
      </c>
    </row>
    <row r="21" spans="2:25" ht="19.5" customHeight="1" x14ac:dyDescent="0.15">
      <c r="B21" s="238"/>
      <c r="C21" s="239"/>
      <c r="D21" s="242" t="s">
        <v>80</v>
      </c>
      <c r="E21" s="243"/>
      <c r="F21" s="22">
        <v>0.18</v>
      </c>
      <c r="G21" s="13" t="s">
        <v>41</v>
      </c>
      <c r="H21" s="5">
        <v>6</v>
      </c>
      <c r="J21" s="238"/>
      <c r="K21" s="239"/>
      <c r="L21" s="242" t="s">
        <v>80</v>
      </c>
      <c r="M21" s="244"/>
      <c r="N21" s="42">
        <v>124416</v>
      </c>
      <c r="O21" s="54">
        <v>186624</v>
      </c>
      <c r="P21" s="44" t="s">
        <v>14</v>
      </c>
      <c r="R21" s="238"/>
      <c r="S21" s="239"/>
      <c r="T21" s="242" t="s">
        <v>80</v>
      </c>
      <c r="U21" s="244"/>
      <c r="V21" s="93">
        <f>想定避難者数入力シート!$D$8*F21*H21</f>
        <v>10800</v>
      </c>
      <c r="W21" s="44" t="s">
        <v>14</v>
      </c>
      <c r="X21" s="117">
        <f t="shared" si="0"/>
        <v>8.6805555555555552E-2</v>
      </c>
      <c r="Y21" s="118">
        <f t="shared" si="1"/>
        <v>5.7870370370370371E-2</v>
      </c>
    </row>
    <row r="22" spans="2:25" ht="19.5" customHeight="1" x14ac:dyDescent="0.15">
      <c r="B22" s="236" t="s">
        <v>25</v>
      </c>
      <c r="C22" s="237"/>
      <c r="D22" s="253" t="s">
        <v>26</v>
      </c>
      <c r="E22" s="254"/>
      <c r="F22" s="32">
        <v>2.9000000000000001E-2</v>
      </c>
      <c r="G22" s="26" t="s">
        <v>41</v>
      </c>
      <c r="H22" s="5">
        <v>6</v>
      </c>
      <c r="J22" s="251" t="s">
        <v>25</v>
      </c>
      <c r="K22" s="252"/>
      <c r="L22" s="253" t="s">
        <v>26</v>
      </c>
      <c r="M22" s="254"/>
      <c r="N22" s="52">
        <v>5904</v>
      </c>
      <c r="O22" s="53">
        <v>3996</v>
      </c>
      <c r="P22" s="38" t="s">
        <v>14</v>
      </c>
      <c r="R22" s="251" t="s">
        <v>25</v>
      </c>
      <c r="S22" s="252"/>
      <c r="T22" s="253" t="s">
        <v>26</v>
      </c>
      <c r="U22" s="254"/>
      <c r="V22" s="91">
        <f>想定避難者数入力シート!$D$8*F22*H22</f>
        <v>1740</v>
      </c>
      <c r="W22" s="38" t="s">
        <v>14</v>
      </c>
      <c r="X22" s="109">
        <f t="shared" si="0"/>
        <v>0.29471544715447157</v>
      </c>
      <c r="Y22" s="106">
        <f t="shared" si="1"/>
        <v>0.43543543543543545</v>
      </c>
    </row>
    <row r="23" spans="2:25" ht="19.5" customHeight="1" x14ac:dyDescent="0.15">
      <c r="B23" s="251"/>
      <c r="C23" s="252"/>
      <c r="D23" s="226" t="s">
        <v>27</v>
      </c>
      <c r="E23" s="227"/>
      <c r="F23" s="21">
        <v>8.0000000000000002E-3</v>
      </c>
      <c r="G23" s="20" t="s">
        <v>42</v>
      </c>
      <c r="H23" s="5">
        <v>130</v>
      </c>
      <c r="J23" s="251"/>
      <c r="K23" s="252"/>
      <c r="L23" s="226" t="s">
        <v>27</v>
      </c>
      <c r="M23" s="227"/>
      <c r="N23" s="46">
        <v>218000</v>
      </c>
      <c r="O23" s="47">
        <v>653000</v>
      </c>
      <c r="P23" s="48" t="s">
        <v>49</v>
      </c>
      <c r="R23" s="251"/>
      <c r="S23" s="252"/>
      <c r="T23" s="226" t="s">
        <v>27</v>
      </c>
      <c r="U23" s="227"/>
      <c r="V23" s="90">
        <f>想定避難者数入力シート!$D$8*F23*H23</f>
        <v>10400</v>
      </c>
      <c r="W23" s="48" t="s">
        <v>49</v>
      </c>
      <c r="X23" s="107">
        <f t="shared" si="0"/>
        <v>4.7706422018348627E-2</v>
      </c>
      <c r="Y23" s="108">
        <f t="shared" si="1"/>
        <v>1.5926493108728942E-2</v>
      </c>
    </row>
    <row r="24" spans="2:25" ht="19.5" customHeight="1" x14ac:dyDescent="0.15">
      <c r="B24" s="251"/>
      <c r="C24" s="252"/>
      <c r="D24" s="226" t="s">
        <v>56</v>
      </c>
      <c r="E24" s="227"/>
      <c r="F24" s="21">
        <v>2.9000000000000001E-2</v>
      </c>
      <c r="G24" s="20" t="s">
        <v>41</v>
      </c>
      <c r="H24" s="5">
        <v>6</v>
      </c>
      <c r="J24" s="251"/>
      <c r="K24" s="252"/>
      <c r="L24" s="226" t="s">
        <v>56</v>
      </c>
      <c r="M24" s="227"/>
      <c r="N24" s="46">
        <v>24192</v>
      </c>
      <c r="O24" s="47">
        <v>60480</v>
      </c>
      <c r="P24" s="48" t="s">
        <v>14</v>
      </c>
      <c r="R24" s="251"/>
      <c r="S24" s="252"/>
      <c r="T24" s="226" t="s">
        <v>56</v>
      </c>
      <c r="U24" s="227"/>
      <c r="V24" s="90">
        <f>想定避難者数入力シート!$D$8*F24*H24</f>
        <v>1740</v>
      </c>
      <c r="W24" s="48" t="s">
        <v>14</v>
      </c>
      <c r="X24" s="107">
        <f t="shared" si="0"/>
        <v>7.1924603174603169E-2</v>
      </c>
      <c r="Y24" s="108">
        <f t="shared" si="1"/>
        <v>2.8769841269841268E-2</v>
      </c>
    </row>
    <row r="25" spans="2:25" ht="19.5" customHeight="1" x14ac:dyDescent="0.15">
      <c r="B25" s="230" t="s">
        <v>44</v>
      </c>
      <c r="C25" s="231"/>
      <c r="D25" s="228" t="s">
        <v>29</v>
      </c>
      <c r="E25" s="229"/>
      <c r="F25" s="34">
        <v>1.2999999999999999E-2</v>
      </c>
      <c r="G25" s="17" t="s">
        <v>43</v>
      </c>
      <c r="H25" s="5">
        <v>2</v>
      </c>
      <c r="J25" s="230" t="s">
        <v>44</v>
      </c>
      <c r="K25" s="231"/>
      <c r="L25" s="228" t="s">
        <v>29</v>
      </c>
      <c r="M25" s="229"/>
      <c r="N25" s="39">
        <v>2268</v>
      </c>
      <c r="O25" s="45">
        <v>1944</v>
      </c>
      <c r="P25" s="41" t="s">
        <v>14</v>
      </c>
      <c r="R25" s="230" t="s">
        <v>44</v>
      </c>
      <c r="S25" s="231"/>
      <c r="T25" s="228" t="s">
        <v>29</v>
      </c>
      <c r="U25" s="229"/>
      <c r="V25" s="87">
        <f>想定避難者数入力シート!$D$8*F25*H25</f>
        <v>260</v>
      </c>
      <c r="W25" s="41" t="s">
        <v>14</v>
      </c>
      <c r="X25" s="101">
        <f t="shared" si="0"/>
        <v>0.1146384479717813</v>
      </c>
      <c r="Y25" s="116">
        <f t="shared" si="1"/>
        <v>0.13374485596707819</v>
      </c>
    </row>
    <row r="26" spans="2:25" ht="19.5" customHeight="1" thickBot="1" x14ac:dyDescent="0.2">
      <c r="B26" s="232"/>
      <c r="C26" s="233"/>
      <c r="D26" s="234" t="s">
        <v>30</v>
      </c>
      <c r="E26" s="235"/>
      <c r="F26" s="65">
        <v>1.2999999999999999E-2</v>
      </c>
      <c r="G26" s="64" t="s">
        <v>41</v>
      </c>
      <c r="H26" s="5">
        <v>6</v>
      </c>
      <c r="J26" s="232"/>
      <c r="K26" s="233"/>
      <c r="L26" s="234" t="s">
        <v>30</v>
      </c>
      <c r="M26" s="235"/>
      <c r="N26" s="55">
        <v>7560</v>
      </c>
      <c r="O26" s="66">
        <v>8640</v>
      </c>
      <c r="P26" s="67" t="s">
        <v>14</v>
      </c>
      <c r="R26" s="232"/>
      <c r="S26" s="233"/>
      <c r="T26" s="234" t="s">
        <v>30</v>
      </c>
      <c r="U26" s="235"/>
      <c r="V26" s="94">
        <f>想定避難者数入力シート!$D$8*F26*H26</f>
        <v>780</v>
      </c>
      <c r="W26" s="67" t="s">
        <v>14</v>
      </c>
      <c r="X26" s="119">
        <f t="shared" si="0"/>
        <v>0.10317460317460317</v>
      </c>
      <c r="Y26" s="120">
        <f t="shared" si="1"/>
        <v>9.0277777777777776E-2</v>
      </c>
    </row>
    <row r="27" spans="2:25" ht="15.75" customHeight="1" thickBot="1" x14ac:dyDescent="0.2">
      <c r="B27" s="164" t="s">
        <v>125</v>
      </c>
      <c r="C27" s="63"/>
      <c r="D27" s="5"/>
      <c r="E27" s="5"/>
      <c r="F27" s="6"/>
      <c r="G27" s="5"/>
      <c r="H27" s="5"/>
      <c r="J27" s="2" t="s">
        <v>83</v>
      </c>
      <c r="K27" s="2"/>
      <c r="L27" s="2"/>
      <c r="M27" s="2"/>
      <c r="N27" s="2"/>
      <c r="P27" s="2"/>
      <c r="R27" s="248" t="s">
        <v>94</v>
      </c>
      <c r="S27" s="249"/>
      <c r="T27" s="249"/>
      <c r="U27" s="249"/>
      <c r="V27" s="249"/>
      <c r="W27" s="250"/>
      <c r="X27" s="119">
        <f>SUM(X5:X26)</f>
        <v>311.67274807052877</v>
      </c>
      <c r="Y27" s="120">
        <f>SUM(Y5:Y26)</f>
        <v>213.72886742092069</v>
      </c>
    </row>
    <row r="28" spans="2:25" ht="34.5" customHeight="1" x14ac:dyDescent="0.15">
      <c r="J28" s="255" t="s">
        <v>138</v>
      </c>
      <c r="K28" s="256"/>
      <c r="L28" s="256"/>
      <c r="M28" s="256"/>
      <c r="N28" s="256"/>
      <c r="O28" s="256"/>
      <c r="P28" s="256"/>
    </row>
    <row r="29" spans="2:25" x14ac:dyDescent="0.15">
      <c r="J29" s="2" t="s">
        <v>82</v>
      </c>
    </row>
    <row r="30" spans="2:25" ht="15" thickBot="1" x14ac:dyDescent="0.2"/>
    <row r="31" spans="2:25" x14ac:dyDescent="0.15">
      <c r="W31" s="145"/>
      <c r="X31" s="246" t="s">
        <v>91</v>
      </c>
      <c r="Y31" s="247"/>
    </row>
    <row r="32" spans="2:25" ht="15" thickBot="1" x14ac:dyDescent="0.2">
      <c r="W32" s="146"/>
      <c r="X32" s="82" t="s">
        <v>69</v>
      </c>
      <c r="Y32" s="85" t="s">
        <v>53</v>
      </c>
    </row>
    <row r="33" spans="23:25" ht="15" thickBot="1" x14ac:dyDescent="0.2">
      <c r="W33" s="144" t="s">
        <v>110</v>
      </c>
      <c r="X33" s="154">
        <f>X27</f>
        <v>311.67274807052877</v>
      </c>
      <c r="Y33" s="155">
        <f>Y27</f>
        <v>213.72886742092069</v>
      </c>
    </row>
  </sheetData>
  <mergeCells count="102">
    <mergeCell ref="B8:C10"/>
    <mergeCell ref="D8:E8"/>
    <mergeCell ref="J8:K10"/>
    <mergeCell ref="L8:M8"/>
    <mergeCell ref="N3:P3"/>
    <mergeCell ref="R3:S4"/>
    <mergeCell ref="T3:T4"/>
    <mergeCell ref="U3:U4"/>
    <mergeCell ref="R8:S10"/>
    <mergeCell ref="T8:U8"/>
    <mergeCell ref="D9:E9"/>
    <mergeCell ref="L9:M9"/>
    <mergeCell ref="T9:U9"/>
    <mergeCell ref="D10:E10"/>
    <mergeCell ref="L10:M10"/>
    <mergeCell ref="T10:U10"/>
    <mergeCell ref="V3:W3"/>
    <mergeCell ref="X3:Y3"/>
    <mergeCell ref="R5:U5"/>
    <mergeCell ref="B6:C7"/>
    <mergeCell ref="D6:E6"/>
    <mergeCell ref="G6:G7"/>
    <mergeCell ref="J6:K7"/>
    <mergeCell ref="L6:M6"/>
    <mergeCell ref="R6:S7"/>
    <mergeCell ref="T6:U6"/>
    <mergeCell ref="D7:E7"/>
    <mergeCell ref="L7:M7"/>
    <mergeCell ref="T7:U7"/>
    <mergeCell ref="B3:E3"/>
    <mergeCell ref="F3:G3"/>
    <mergeCell ref="J3:K4"/>
    <mergeCell ref="L3:L4"/>
    <mergeCell ref="M3:M4"/>
    <mergeCell ref="B4:C4"/>
    <mergeCell ref="B5:E5"/>
    <mergeCell ref="J5:M5"/>
    <mergeCell ref="B12:C12"/>
    <mergeCell ref="D12:E12"/>
    <mergeCell ref="J12:K12"/>
    <mergeCell ref="L12:M12"/>
    <mergeCell ref="R12:S12"/>
    <mergeCell ref="T12:U12"/>
    <mergeCell ref="T11:U11"/>
    <mergeCell ref="D11:E11"/>
    <mergeCell ref="L11:M11"/>
    <mergeCell ref="T18:U18"/>
    <mergeCell ref="D19:E19"/>
    <mergeCell ref="L19:M19"/>
    <mergeCell ref="T19:U19"/>
    <mergeCell ref="B13:C17"/>
    <mergeCell ref="D13:D15"/>
    <mergeCell ref="J13:K17"/>
    <mergeCell ref="L13:M15"/>
    <mergeCell ref="P13:P15"/>
    <mergeCell ref="R13:S17"/>
    <mergeCell ref="D16:E16"/>
    <mergeCell ref="L16:M16"/>
    <mergeCell ref="T16:U16"/>
    <mergeCell ref="D17:E17"/>
    <mergeCell ref="L17:M17"/>
    <mergeCell ref="T17:U17"/>
    <mergeCell ref="T13:U15"/>
    <mergeCell ref="X31:Y31"/>
    <mergeCell ref="T26:U26"/>
    <mergeCell ref="R27:W27"/>
    <mergeCell ref="B22:C24"/>
    <mergeCell ref="D22:E22"/>
    <mergeCell ref="J22:K24"/>
    <mergeCell ref="L22:M22"/>
    <mergeCell ref="R22:S24"/>
    <mergeCell ref="T22:U22"/>
    <mergeCell ref="D23:E23"/>
    <mergeCell ref="L23:M23"/>
    <mergeCell ref="D24:E24"/>
    <mergeCell ref="L24:M24"/>
    <mergeCell ref="T24:U24"/>
    <mergeCell ref="J28:P28"/>
    <mergeCell ref="W13:W15"/>
    <mergeCell ref="T23:U23"/>
    <mergeCell ref="T25:U25"/>
    <mergeCell ref="B25:C26"/>
    <mergeCell ref="D25:E25"/>
    <mergeCell ref="J25:K26"/>
    <mergeCell ref="L25:M25"/>
    <mergeCell ref="R25:S26"/>
    <mergeCell ref="D26:E26"/>
    <mergeCell ref="L26:M26"/>
    <mergeCell ref="B20:C21"/>
    <mergeCell ref="D20:E20"/>
    <mergeCell ref="J20:K21"/>
    <mergeCell ref="L20:M20"/>
    <mergeCell ref="R20:S21"/>
    <mergeCell ref="T20:U20"/>
    <mergeCell ref="D21:E21"/>
    <mergeCell ref="L21:M21"/>
    <mergeCell ref="T21:U21"/>
    <mergeCell ref="B18:C19"/>
    <mergeCell ref="D18:E18"/>
    <mergeCell ref="J18:K19"/>
    <mergeCell ref="L18:M18"/>
    <mergeCell ref="R18:S19"/>
  </mergeCells>
  <phoneticPr fontId="2"/>
  <pageMargins left="0.7" right="0.7" top="0.75" bottom="0.75" header="0.3" footer="0.3"/>
  <pageSetup paperSize="9" orientation="portrait" r:id="rId1"/>
  <headerFooter alignWithMargins="0"/>
  <colBreaks count="2" manualBreakCount="2">
    <brk id="9" min="1" max="32" man="1"/>
    <brk id="16" min="1" max="32" man="1"/>
  </colBreaks>
  <ignoredErrors>
    <ignoredError sqref="V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52"/>
  <sheetViews>
    <sheetView showGridLines="0" tabSelected="1" view="pageBreakPreview" topLeftCell="B1" zoomScale="60" zoomScaleNormal="100" workbookViewId="0">
      <pane xSplit="6" ySplit="4" topLeftCell="I5" activePane="bottomRight" state="frozen"/>
      <selection activeCell="B1" sqref="B1"/>
      <selection pane="topRight" activeCell="H1" sqref="H1"/>
      <selection pane="bottomLeft" activeCell="B5" sqref="B5"/>
      <selection pane="bottomRight" activeCell="I15" sqref="I15"/>
    </sheetView>
  </sheetViews>
  <sheetFormatPr defaultColWidth="9" defaultRowHeight="14.25" x14ac:dyDescent="0.15"/>
  <cols>
    <col min="1" max="1" width="9" style="1"/>
    <col min="2" max="2" width="4.875" style="1" customWidth="1"/>
    <col min="3" max="3" width="10.625" style="1" customWidth="1"/>
    <col min="4" max="4" width="18.75" style="1" customWidth="1"/>
    <col min="5" max="5" width="16.625" style="1" customWidth="1"/>
    <col min="6" max="6" width="9.625" style="1" customWidth="1"/>
    <col min="7" max="7" width="18.625" style="1" customWidth="1"/>
    <col min="8" max="8" width="5.25" style="1" customWidth="1"/>
    <col min="9" max="9" width="2" style="1" customWidth="1"/>
    <col min="10" max="10" width="4.875" style="1" customWidth="1"/>
    <col min="11" max="11" width="10.125" style="1" customWidth="1"/>
    <col min="12" max="12" width="17.125" style="1" customWidth="1"/>
    <col min="13" max="13" width="15.375" style="1" customWidth="1"/>
    <col min="14" max="14" width="12.375" style="1" customWidth="1"/>
    <col min="15" max="15" width="12.375" style="3" customWidth="1"/>
    <col min="16" max="16" width="9" style="8"/>
    <col min="17" max="17" width="3.875" style="1" customWidth="1"/>
    <col min="18" max="18" width="4.875" style="1" customWidth="1"/>
    <col min="19" max="19" width="10.125" style="1" customWidth="1"/>
    <col min="20" max="20" width="16.5" style="1" customWidth="1"/>
    <col min="21" max="21" width="15.625" style="1" customWidth="1"/>
    <col min="22" max="22" width="11" style="137" customWidth="1"/>
    <col min="23" max="23" width="9" style="8"/>
    <col min="24" max="24" width="12.375" style="1" customWidth="1"/>
    <col min="25" max="25" width="12.375" style="3" customWidth="1"/>
    <col min="26" max="16384" width="9" style="1"/>
  </cols>
  <sheetData>
    <row r="2" spans="2:25" ht="25.5" customHeight="1" thickBot="1" x14ac:dyDescent="0.2">
      <c r="B2" s="7" t="s">
        <v>97</v>
      </c>
    </row>
    <row r="3" spans="2:25" ht="24" customHeight="1" x14ac:dyDescent="0.15">
      <c r="B3" s="287" t="s">
        <v>50</v>
      </c>
      <c r="C3" s="288"/>
      <c r="D3" s="288"/>
      <c r="E3" s="289"/>
      <c r="F3" s="290" t="s">
        <v>32</v>
      </c>
      <c r="G3" s="291"/>
      <c r="H3" s="63"/>
      <c r="J3" s="287" t="s">
        <v>0</v>
      </c>
      <c r="K3" s="292"/>
      <c r="L3" s="295" t="s">
        <v>1</v>
      </c>
      <c r="M3" s="297" t="s">
        <v>2</v>
      </c>
      <c r="N3" s="302" t="s">
        <v>46</v>
      </c>
      <c r="O3" s="303"/>
      <c r="P3" s="247"/>
      <c r="R3" s="287" t="s">
        <v>0</v>
      </c>
      <c r="S3" s="292"/>
      <c r="T3" s="295" t="s">
        <v>1</v>
      </c>
      <c r="U3" s="297" t="s">
        <v>2</v>
      </c>
      <c r="V3" s="279" t="s">
        <v>84</v>
      </c>
      <c r="W3" s="280"/>
      <c r="X3" s="246" t="s">
        <v>91</v>
      </c>
      <c r="Y3" s="247"/>
    </row>
    <row r="4" spans="2:25" ht="33" customHeight="1" thickBot="1" x14ac:dyDescent="0.2">
      <c r="B4" s="299" t="s">
        <v>0</v>
      </c>
      <c r="C4" s="300"/>
      <c r="D4" s="9" t="s">
        <v>1</v>
      </c>
      <c r="E4" s="10" t="s">
        <v>2</v>
      </c>
      <c r="F4" s="33" t="s">
        <v>60</v>
      </c>
      <c r="G4" s="11" t="s">
        <v>31</v>
      </c>
      <c r="H4" s="63"/>
      <c r="J4" s="293"/>
      <c r="K4" s="294"/>
      <c r="L4" s="296"/>
      <c r="M4" s="298"/>
      <c r="N4" s="147" t="s">
        <v>111</v>
      </c>
      <c r="O4" s="148" t="s">
        <v>112</v>
      </c>
      <c r="P4" s="11" t="s">
        <v>47</v>
      </c>
      <c r="R4" s="293"/>
      <c r="S4" s="294"/>
      <c r="T4" s="296"/>
      <c r="U4" s="298"/>
      <c r="V4" s="138" t="s">
        <v>90</v>
      </c>
      <c r="W4" s="11" t="s">
        <v>47</v>
      </c>
      <c r="X4" s="149" t="s">
        <v>111</v>
      </c>
      <c r="Y4" s="150" t="s">
        <v>112</v>
      </c>
    </row>
    <row r="5" spans="2:25" ht="19.5" customHeight="1" x14ac:dyDescent="0.15">
      <c r="B5" s="281" t="s">
        <v>3</v>
      </c>
      <c r="C5" s="281"/>
      <c r="D5" s="282"/>
      <c r="E5" s="238"/>
      <c r="F5" s="12">
        <v>1</v>
      </c>
      <c r="G5" s="84" t="s">
        <v>92</v>
      </c>
      <c r="H5" s="5">
        <v>4</v>
      </c>
      <c r="J5" s="281" t="s">
        <v>3</v>
      </c>
      <c r="K5" s="281"/>
      <c r="L5" s="282"/>
      <c r="M5" s="238"/>
      <c r="N5" s="36">
        <v>324</v>
      </c>
      <c r="O5" s="37">
        <v>2592</v>
      </c>
      <c r="P5" s="38" t="s">
        <v>4</v>
      </c>
      <c r="R5" s="281" t="s">
        <v>3</v>
      </c>
      <c r="S5" s="281"/>
      <c r="T5" s="282"/>
      <c r="U5" s="238"/>
      <c r="V5" s="86">
        <f>想定避難者数入力シート!$D$8*F18*H5</f>
        <v>40000</v>
      </c>
      <c r="W5" s="38" t="s">
        <v>4</v>
      </c>
      <c r="X5" s="99">
        <f>V5/N5</f>
        <v>123.45679012345678</v>
      </c>
      <c r="Y5" s="100">
        <f>V5/O5</f>
        <v>15.432098765432098</v>
      </c>
    </row>
    <row r="6" spans="2:25" ht="19.5" customHeight="1" x14ac:dyDescent="0.15">
      <c r="B6" s="236" t="s">
        <v>5</v>
      </c>
      <c r="C6" s="237"/>
      <c r="D6" s="253" t="s">
        <v>6</v>
      </c>
      <c r="E6" s="254"/>
      <c r="F6" s="121">
        <v>0.5</v>
      </c>
      <c r="G6" s="284" t="s">
        <v>85</v>
      </c>
      <c r="H6" s="5">
        <v>3</v>
      </c>
      <c r="J6" s="236" t="s">
        <v>5</v>
      </c>
      <c r="K6" s="237"/>
      <c r="L6" s="253" t="s">
        <v>6</v>
      </c>
      <c r="M6" s="254"/>
      <c r="N6" s="39">
        <v>3000</v>
      </c>
      <c r="O6" s="40">
        <v>4200</v>
      </c>
      <c r="P6" s="41" t="s">
        <v>7</v>
      </c>
      <c r="R6" s="236" t="s">
        <v>5</v>
      </c>
      <c r="S6" s="237"/>
      <c r="T6" s="253" t="s">
        <v>6</v>
      </c>
      <c r="U6" s="254"/>
      <c r="V6" s="87">
        <f>想定避難者数入力シート!$D$17*F6*H6</f>
        <v>15000</v>
      </c>
      <c r="W6" s="134" t="s">
        <v>95</v>
      </c>
      <c r="X6" s="101">
        <f t="shared" ref="X6:X25" si="0">V6/N6</f>
        <v>5</v>
      </c>
      <c r="Y6" s="102">
        <f t="shared" ref="Y6:Y25" si="1">V6/O6</f>
        <v>3.5714285714285716</v>
      </c>
    </row>
    <row r="7" spans="2:25" ht="19.5" customHeight="1" x14ac:dyDescent="0.15">
      <c r="B7" s="283"/>
      <c r="C7" s="239"/>
      <c r="D7" s="286" t="s">
        <v>51</v>
      </c>
      <c r="E7" s="244"/>
      <c r="F7" s="123">
        <v>0.5</v>
      </c>
      <c r="G7" s="285"/>
      <c r="H7" s="63">
        <v>3</v>
      </c>
      <c r="J7" s="238"/>
      <c r="K7" s="239"/>
      <c r="L7" s="286" t="s">
        <v>51</v>
      </c>
      <c r="M7" s="244"/>
      <c r="N7" s="62">
        <v>2160</v>
      </c>
      <c r="O7" s="43">
        <v>4320</v>
      </c>
      <c r="P7" s="44" t="s">
        <v>7</v>
      </c>
      <c r="R7" s="238"/>
      <c r="S7" s="239"/>
      <c r="T7" s="286" t="s">
        <v>51</v>
      </c>
      <c r="U7" s="244"/>
      <c r="V7" s="88">
        <f>想定避難者数入力シート!$D$17*F7*H7</f>
        <v>15000</v>
      </c>
      <c r="W7" s="135" t="s">
        <v>95</v>
      </c>
      <c r="X7" s="103">
        <f t="shared" si="0"/>
        <v>6.9444444444444446</v>
      </c>
      <c r="Y7" s="104">
        <f t="shared" si="1"/>
        <v>3.4722222222222223</v>
      </c>
    </row>
    <row r="8" spans="2:25" ht="19.5" customHeight="1" x14ac:dyDescent="0.15">
      <c r="B8" s="236" t="s">
        <v>70</v>
      </c>
      <c r="C8" s="237"/>
      <c r="D8" s="301" t="s">
        <v>8</v>
      </c>
      <c r="E8" s="241"/>
      <c r="F8" s="24">
        <v>1</v>
      </c>
      <c r="G8" s="122" t="s">
        <v>86</v>
      </c>
      <c r="H8" s="136">
        <v>50</v>
      </c>
      <c r="J8" s="236" t="s">
        <v>70</v>
      </c>
      <c r="K8" s="237"/>
      <c r="L8" s="301" t="s">
        <v>8</v>
      </c>
      <c r="M8" s="241"/>
      <c r="N8" s="81">
        <v>18</v>
      </c>
      <c r="O8" s="53">
        <v>14</v>
      </c>
      <c r="P8" s="38" t="s">
        <v>7</v>
      </c>
      <c r="R8" s="236" t="s">
        <v>70</v>
      </c>
      <c r="S8" s="237"/>
      <c r="T8" s="301" t="s">
        <v>8</v>
      </c>
      <c r="U8" s="241"/>
      <c r="V8" s="89">
        <f>ROUNDUP(想定避難者数入力シート!$D$17*F8/H8,0)</f>
        <v>200</v>
      </c>
      <c r="W8" s="38" t="s">
        <v>7</v>
      </c>
      <c r="X8" s="105">
        <f t="shared" si="0"/>
        <v>11.111111111111111</v>
      </c>
      <c r="Y8" s="106">
        <f t="shared" si="1"/>
        <v>14.285714285714286</v>
      </c>
    </row>
    <row r="9" spans="2:25" ht="19.5" customHeight="1" x14ac:dyDescent="0.15">
      <c r="B9" s="251"/>
      <c r="C9" s="252"/>
      <c r="D9" s="226" t="s">
        <v>9</v>
      </c>
      <c r="E9" s="227"/>
      <c r="F9" s="19">
        <v>1</v>
      </c>
      <c r="G9" s="20" t="s">
        <v>33</v>
      </c>
      <c r="H9" s="5">
        <v>5</v>
      </c>
      <c r="J9" s="251"/>
      <c r="K9" s="252"/>
      <c r="L9" s="226" t="s">
        <v>9</v>
      </c>
      <c r="M9" s="227"/>
      <c r="N9" s="46">
        <v>3750</v>
      </c>
      <c r="O9" s="47">
        <v>10500</v>
      </c>
      <c r="P9" s="48" t="s">
        <v>7</v>
      </c>
      <c r="R9" s="251"/>
      <c r="S9" s="252"/>
      <c r="T9" s="226" t="s">
        <v>9</v>
      </c>
      <c r="U9" s="227"/>
      <c r="V9" s="90">
        <f>想定避難者数入力シート!$D$17*F9*H9</f>
        <v>50000</v>
      </c>
      <c r="W9" s="48" t="s">
        <v>7</v>
      </c>
      <c r="X9" s="107">
        <f t="shared" si="0"/>
        <v>13.333333333333334</v>
      </c>
      <c r="Y9" s="108">
        <f t="shared" si="1"/>
        <v>4.7619047619047619</v>
      </c>
    </row>
    <row r="10" spans="2:25" ht="19.5" customHeight="1" x14ac:dyDescent="0.15">
      <c r="B10" s="251"/>
      <c r="C10" s="252"/>
      <c r="D10" s="253" t="s">
        <v>10</v>
      </c>
      <c r="E10" s="254"/>
      <c r="F10" s="25">
        <v>1</v>
      </c>
      <c r="G10" s="26" t="s">
        <v>45</v>
      </c>
      <c r="H10" s="5">
        <v>0.11</v>
      </c>
      <c r="J10" s="251"/>
      <c r="K10" s="252"/>
      <c r="L10" s="253" t="s">
        <v>10</v>
      </c>
      <c r="M10" s="254"/>
      <c r="N10" s="52">
        <v>810</v>
      </c>
      <c r="O10" s="53">
        <v>810</v>
      </c>
      <c r="P10" s="38" t="s">
        <v>48</v>
      </c>
      <c r="R10" s="251"/>
      <c r="S10" s="252"/>
      <c r="T10" s="253" t="s">
        <v>10</v>
      </c>
      <c r="U10" s="254"/>
      <c r="V10" s="91">
        <f>ROUNDUP(想定避難者数入力シート!$D$17*F10*H10,0)</f>
        <v>1100</v>
      </c>
      <c r="W10" s="38" t="s">
        <v>48</v>
      </c>
      <c r="X10" s="109">
        <f t="shared" si="0"/>
        <v>1.3580246913580247</v>
      </c>
      <c r="Y10" s="106">
        <f t="shared" si="1"/>
        <v>1.3580246913580247</v>
      </c>
    </row>
    <row r="11" spans="2:25" ht="19.5" customHeight="1" x14ac:dyDescent="0.15">
      <c r="B11" s="262"/>
      <c r="C11" s="263"/>
      <c r="D11" s="276" t="s">
        <v>116</v>
      </c>
      <c r="E11" s="278"/>
      <c r="F11" s="156">
        <v>1</v>
      </c>
      <c r="G11" s="157" t="s">
        <v>114</v>
      </c>
      <c r="H11" s="5">
        <v>7.0000000000000001E-3</v>
      </c>
      <c r="J11" s="262"/>
      <c r="K11" s="263"/>
      <c r="L11" s="276" t="s">
        <v>113</v>
      </c>
      <c r="M11" s="278"/>
      <c r="N11" s="158">
        <v>2880</v>
      </c>
      <c r="O11" s="159">
        <v>6720</v>
      </c>
      <c r="P11" s="160" t="s">
        <v>4</v>
      </c>
      <c r="R11" s="262"/>
      <c r="S11" s="263"/>
      <c r="T11" s="276" t="s">
        <v>113</v>
      </c>
      <c r="U11" s="277"/>
      <c r="V11" s="161">
        <f>ROUNDUP(想定避難者数入力シート!$D$8*F11*H11/0.06,0)</f>
        <v>1167</v>
      </c>
      <c r="W11" s="160" t="s">
        <v>4</v>
      </c>
      <c r="X11" s="162">
        <f t="shared" si="0"/>
        <v>0.40520833333333334</v>
      </c>
      <c r="Y11" s="163">
        <f t="shared" si="1"/>
        <v>0.17366071428571428</v>
      </c>
    </row>
    <row r="12" spans="2:25" ht="19.5" customHeight="1" x14ac:dyDescent="0.15">
      <c r="B12" s="271" t="s">
        <v>87</v>
      </c>
      <c r="C12" s="272"/>
      <c r="D12" s="275" t="s">
        <v>74</v>
      </c>
      <c r="E12" s="274"/>
      <c r="F12" s="30">
        <v>1</v>
      </c>
      <c r="G12" s="14" t="s">
        <v>68</v>
      </c>
      <c r="H12" s="131">
        <f>40/960</f>
        <v>4.1666666666666664E-2</v>
      </c>
      <c r="J12" s="271" t="s">
        <v>87</v>
      </c>
      <c r="K12" s="272"/>
      <c r="L12" s="275" t="s">
        <v>17</v>
      </c>
      <c r="M12" s="274"/>
      <c r="N12" s="39">
        <v>180</v>
      </c>
      <c r="O12" s="45">
        <v>1080</v>
      </c>
      <c r="P12" s="41" t="s">
        <v>4</v>
      </c>
      <c r="R12" s="271" t="s">
        <v>87</v>
      </c>
      <c r="S12" s="272"/>
      <c r="T12" s="275" t="s">
        <v>17</v>
      </c>
      <c r="U12" s="231"/>
      <c r="V12" s="126">
        <f>ROUNDUP(想定避難者数入力シート!$D$17*F12*H12/0.96,0)</f>
        <v>435</v>
      </c>
      <c r="W12" s="41" t="s">
        <v>4</v>
      </c>
      <c r="X12" s="87">
        <f>V12/N12</f>
        <v>2.4166666666666665</v>
      </c>
      <c r="Y12" s="125">
        <f>V12/O12</f>
        <v>0.40277777777777779</v>
      </c>
    </row>
    <row r="13" spans="2:25" ht="19.5" customHeight="1" x14ac:dyDescent="0.15">
      <c r="B13" s="236" t="s">
        <v>57</v>
      </c>
      <c r="C13" s="237"/>
      <c r="D13" s="240" t="s">
        <v>62</v>
      </c>
      <c r="E13" s="15" t="s">
        <v>63</v>
      </c>
      <c r="F13" s="16">
        <v>1</v>
      </c>
      <c r="G13" s="17" t="s">
        <v>35</v>
      </c>
      <c r="H13" s="5">
        <v>3</v>
      </c>
      <c r="J13" s="236" t="s">
        <v>57</v>
      </c>
      <c r="K13" s="259"/>
      <c r="L13" s="241" t="s">
        <v>52</v>
      </c>
      <c r="M13" s="264"/>
      <c r="N13" s="39">
        <v>60000</v>
      </c>
      <c r="O13" s="40">
        <v>72000</v>
      </c>
      <c r="P13" s="223" t="s">
        <v>7</v>
      </c>
      <c r="R13" s="236" t="s">
        <v>57</v>
      </c>
      <c r="S13" s="259"/>
      <c r="T13" s="241" t="s">
        <v>52</v>
      </c>
      <c r="U13" s="264"/>
      <c r="V13" s="87">
        <f>想定避難者数入力シート!$D$17*F13*H13</f>
        <v>30000</v>
      </c>
      <c r="W13" s="223" t="s">
        <v>7</v>
      </c>
      <c r="X13" s="101">
        <f t="shared" si="0"/>
        <v>0.5</v>
      </c>
      <c r="Y13" s="102">
        <f t="shared" si="1"/>
        <v>0.41666666666666669</v>
      </c>
    </row>
    <row r="14" spans="2:25" ht="19.5" customHeight="1" x14ac:dyDescent="0.15">
      <c r="B14" s="251"/>
      <c r="C14" s="252"/>
      <c r="D14" s="257"/>
      <c r="E14" s="18" t="s">
        <v>64</v>
      </c>
      <c r="F14" s="19">
        <v>1</v>
      </c>
      <c r="G14" s="20" t="s">
        <v>37</v>
      </c>
      <c r="H14" s="5">
        <v>1</v>
      </c>
      <c r="J14" s="260"/>
      <c r="K14" s="261"/>
      <c r="L14" s="265"/>
      <c r="M14" s="266"/>
      <c r="N14" s="97">
        <v>60000</v>
      </c>
      <c r="O14" s="98">
        <v>72000</v>
      </c>
      <c r="P14" s="224"/>
      <c r="R14" s="260"/>
      <c r="S14" s="261"/>
      <c r="T14" s="265"/>
      <c r="U14" s="266"/>
      <c r="V14" s="139">
        <f>想定避難者数入力シート!$D$17*F14*H14</f>
        <v>10000</v>
      </c>
      <c r="W14" s="224"/>
      <c r="X14" s="110">
        <f t="shared" si="0"/>
        <v>0.16666666666666666</v>
      </c>
      <c r="Y14" s="111">
        <f t="shared" si="1"/>
        <v>0.1388888888888889</v>
      </c>
    </row>
    <row r="15" spans="2:25" ht="19.5" customHeight="1" x14ac:dyDescent="0.15">
      <c r="B15" s="251"/>
      <c r="C15" s="252"/>
      <c r="D15" s="258"/>
      <c r="E15" s="18" t="s">
        <v>65</v>
      </c>
      <c r="F15" s="21">
        <v>8.0000000000000002E-3</v>
      </c>
      <c r="G15" s="20" t="s">
        <v>36</v>
      </c>
      <c r="H15" s="5">
        <v>8</v>
      </c>
      <c r="J15" s="260"/>
      <c r="K15" s="261"/>
      <c r="L15" s="267"/>
      <c r="M15" s="268"/>
      <c r="N15" s="95">
        <v>60000</v>
      </c>
      <c r="O15" s="96">
        <v>72000</v>
      </c>
      <c r="P15" s="225"/>
      <c r="R15" s="260"/>
      <c r="S15" s="261"/>
      <c r="T15" s="267"/>
      <c r="U15" s="268"/>
      <c r="V15" s="140">
        <f>想定避難者数入力シート!$D$17*F15*H15</f>
        <v>640</v>
      </c>
      <c r="W15" s="225"/>
      <c r="X15" s="112">
        <f t="shared" si="0"/>
        <v>1.0666666666666666E-2</v>
      </c>
      <c r="Y15" s="113">
        <f t="shared" si="1"/>
        <v>8.8888888888888889E-3</v>
      </c>
    </row>
    <row r="16" spans="2:25" ht="19.5" customHeight="1" x14ac:dyDescent="0.15">
      <c r="B16" s="251"/>
      <c r="C16" s="252"/>
      <c r="D16" s="226" t="s">
        <v>15</v>
      </c>
      <c r="E16" s="227"/>
      <c r="F16" s="19">
        <v>1</v>
      </c>
      <c r="G16" s="20" t="s">
        <v>35</v>
      </c>
      <c r="H16" s="5">
        <v>3</v>
      </c>
      <c r="J16" s="260"/>
      <c r="K16" s="261"/>
      <c r="L16" s="226" t="s">
        <v>15</v>
      </c>
      <c r="M16" s="227"/>
      <c r="N16" s="46">
        <v>26950</v>
      </c>
      <c r="O16" s="47">
        <v>29400</v>
      </c>
      <c r="P16" s="48" t="s">
        <v>7</v>
      </c>
      <c r="R16" s="260"/>
      <c r="S16" s="261"/>
      <c r="T16" s="226" t="s">
        <v>15</v>
      </c>
      <c r="U16" s="227"/>
      <c r="V16" s="90">
        <f>想定避難者数入力シート!$D$17*F16*H16</f>
        <v>30000</v>
      </c>
      <c r="W16" s="48" t="s">
        <v>7</v>
      </c>
      <c r="X16" s="107">
        <f t="shared" si="0"/>
        <v>1.1131725417439704</v>
      </c>
      <c r="Y16" s="108">
        <f t="shared" si="1"/>
        <v>1.0204081632653061</v>
      </c>
    </row>
    <row r="17" spans="2:25" ht="19.5" customHeight="1" x14ac:dyDescent="0.15">
      <c r="B17" s="238"/>
      <c r="C17" s="239"/>
      <c r="D17" s="242" t="s">
        <v>16</v>
      </c>
      <c r="E17" s="244"/>
      <c r="F17" s="22">
        <v>1</v>
      </c>
      <c r="G17" s="23" t="s">
        <v>35</v>
      </c>
      <c r="H17" s="5">
        <v>3</v>
      </c>
      <c r="J17" s="262"/>
      <c r="K17" s="263"/>
      <c r="L17" s="269" t="s">
        <v>16</v>
      </c>
      <c r="M17" s="270"/>
      <c r="N17" s="49">
        <v>67500</v>
      </c>
      <c r="O17" s="50">
        <v>55000</v>
      </c>
      <c r="P17" s="51" t="s">
        <v>4</v>
      </c>
      <c r="R17" s="262"/>
      <c r="S17" s="263"/>
      <c r="T17" s="269" t="s">
        <v>16</v>
      </c>
      <c r="U17" s="270"/>
      <c r="V17" s="92">
        <f>想定避難者数入力シート!$D$17*F17*H17</f>
        <v>30000</v>
      </c>
      <c r="W17" s="51" t="s">
        <v>4</v>
      </c>
      <c r="X17" s="114">
        <f t="shared" si="0"/>
        <v>0.44444444444444442</v>
      </c>
      <c r="Y17" s="115">
        <f t="shared" si="1"/>
        <v>0.54545454545454541</v>
      </c>
    </row>
    <row r="18" spans="2:25" ht="19.5" customHeight="1" x14ac:dyDescent="0.15">
      <c r="B18" s="236" t="s">
        <v>11</v>
      </c>
      <c r="C18" s="237"/>
      <c r="D18" s="245" t="s">
        <v>12</v>
      </c>
      <c r="E18" s="229"/>
      <c r="F18" s="27">
        <v>1</v>
      </c>
      <c r="G18" s="14" t="s">
        <v>34</v>
      </c>
      <c r="H18" s="5">
        <v>1</v>
      </c>
      <c r="J18" s="236" t="s">
        <v>11</v>
      </c>
      <c r="K18" s="237"/>
      <c r="L18" s="245" t="s">
        <v>12</v>
      </c>
      <c r="M18" s="229"/>
      <c r="N18" s="39">
        <v>5760</v>
      </c>
      <c r="O18" s="45">
        <v>17280</v>
      </c>
      <c r="P18" s="41" t="s">
        <v>7</v>
      </c>
      <c r="R18" s="236" t="s">
        <v>11</v>
      </c>
      <c r="S18" s="237"/>
      <c r="T18" s="245" t="s">
        <v>12</v>
      </c>
      <c r="U18" s="229"/>
      <c r="V18" s="87">
        <f>想定避難者数入力シート!$D$17*F18*H18</f>
        <v>10000</v>
      </c>
      <c r="W18" s="41" t="s">
        <v>7</v>
      </c>
      <c r="X18" s="101">
        <f t="shared" si="0"/>
        <v>1.7361111111111112</v>
      </c>
      <c r="Y18" s="116">
        <f t="shared" si="1"/>
        <v>0.57870370370370372</v>
      </c>
    </row>
    <row r="19" spans="2:25" ht="19.5" customHeight="1" x14ac:dyDescent="0.15">
      <c r="B19" s="236" t="s">
        <v>23</v>
      </c>
      <c r="C19" s="237"/>
      <c r="D19" s="240" t="s">
        <v>24</v>
      </c>
      <c r="E19" s="241"/>
      <c r="F19" s="30">
        <v>0.06</v>
      </c>
      <c r="G19" s="31" t="s">
        <v>41</v>
      </c>
      <c r="H19" s="83">
        <v>6</v>
      </c>
      <c r="J19" s="236" t="s">
        <v>23</v>
      </c>
      <c r="K19" s="237"/>
      <c r="L19" s="240" t="s">
        <v>24</v>
      </c>
      <c r="M19" s="241"/>
      <c r="N19" s="39">
        <v>36000</v>
      </c>
      <c r="O19" s="45">
        <v>27000</v>
      </c>
      <c r="P19" s="41" t="s">
        <v>14</v>
      </c>
      <c r="R19" s="236" t="s">
        <v>23</v>
      </c>
      <c r="S19" s="237"/>
      <c r="T19" s="240" t="s">
        <v>24</v>
      </c>
      <c r="U19" s="241"/>
      <c r="V19" s="87">
        <f>想定避難者数入力シート!$D$17*F19*H19</f>
        <v>3600</v>
      </c>
      <c r="W19" s="41" t="s">
        <v>14</v>
      </c>
      <c r="X19" s="101">
        <f t="shared" si="0"/>
        <v>0.1</v>
      </c>
      <c r="Y19" s="116">
        <f t="shared" si="1"/>
        <v>0.13333333333333333</v>
      </c>
    </row>
    <row r="20" spans="2:25" ht="19.5" customHeight="1" x14ac:dyDescent="0.15">
      <c r="B20" s="238"/>
      <c r="C20" s="239"/>
      <c r="D20" s="242" t="s">
        <v>80</v>
      </c>
      <c r="E20" s="243"/>
      <c r="F20" s="22">
        <v>0.18</v>
      </c>
      <c r="G20" s="13" t="s">
        <v>41</v>
      </c>
      <c r="H20" s="5">
        <v>6</v>
      </c>
      <c r="J20" s="238"/>
      <c r="K20" s="239"/>
      <c r="L20" s="242" t="s">
        <v>80</v>
      </c>
      <c r="M20" s="244"/>
      <c r="N20" s="42">
        <v>124416</v>
      </c>
      <c r="O20" s="54">
        <v>186624</v>
      </c>
      <c r="P20" s="44" t="s">
        <v>14</v>
      </c>
      <c r="R20" s="238"/>
      <c r="S20" s="239"/>
      <c r="T20" s="242" t="s">
        <v>80</v>
      </c>
      <c r="U20" s="244"/>
      <c r="V20" s="93">
        <f>想定避難者数入力シート!$D$17*F20*H20</f>
        <v>10800</v>
      </c>
      <c r="W20" s="44" t="s">
        <v>14</v>
      </c>
      <c r="X20" s="117">
        <f t="shared" si="0"/>
        <v>8.6805555555555552E-2</v>
      </c>
      <c r="Y20" s="118">
        <f t="shared" si="1"/>
        <v>5.7870370370370371E-2</v>
      </c>
    </row>
    <row r="21" spans="2:25" ht="19.5" customHeight="1" x14ac:dyDescent="0.15">
      <c r="B21" s="236" t="s">
        <v>25</v>
      </c>
      <c r="C21" s="237"/>
      <c r="D21" s="253" t="s">
        <v>26</v>
      </c>
      <c r="E21" s="254"/>
      <c r="F21" s="32">
        <v>2.9000000000000001E-2</v>
      </c>
      <c r="G21" s="26" t="s">
        <v>41</v>
      </c>
      <c r="H21" s="5">
        <v>6</v>
      </c>
      <c r="J21" s="251" t="s">
        <v>25</v>
      </c>
      <c r="K21" s="252"/>
      <c r="L21" s="253" t="s">
        <v>26</v>
      </c>
      <c r="M21" s="254"/>
      <c r="N21" s="52">
        <v>5904</v>
      </c>
      <c r="O21" s="53">
        <v>3996</v>
      </c>
      <c r="P21" s="38" t="s">
        <v>14</v>
      </c>
      <c r="R21" s="251" t="s">
        <v>25</v>
      </c>
      <c r="S21" s="252"/>
      <c r="T21" s="253" t="s">
        <v>26</v>
      </c>
      <c r="U21" s="254"/>
      <c r="V21" s="91">
        <f>想定避難者数入力シート!$D$17*F21*H21</f>
        <v>1740</v>
      </c>
      <c r="W21" s="38" t="s">
        <v>14</v>
      </c>
      <c r="X21" s="109">
        <f t="shared" si="0"/>
        <v>0.29471544715447157</v>
      </c>
      <c r="Y21" s="106">
        <f t="shared" si="1"/>
        <v>0.43543543543543545</v>
      </c>
    </row>
    <row r="22" spans="2:25" ht="19.5" customHeight="1" x14ac:dyDescent="0.15">
      <c r="B22" s="251"/>
      <c r="C22" s="252"/>
      <c r="D22" s="226" t="s">
        <v>27</v>
      </c>
      <c r="E22" s="227"/>
      <c r="F22" s="21">
        <v>8.0000000000000002E-3</v>
      </c>
      <c r="G22" s="20" t="s">
        <v>42</v>
      </c>
      <c r="H22" s="5">
        <v>130</v>
      </c>
      <c r="J22" s="251"/>
      <c r="K22" s="252"/>
      <c r="L22" s="226" t="s">
        <v>27</v>
      </c>
      <c r="M22" s="227"/>
      <c r="N22" s="46">
        <v>218000</v>
      </c>
      <c r="O22" s="47">
        <v>653000</v>
      </c>
      <c r="P22" s="48" t="s">
        <v>49</v>
      </c>
      <c r="R22" s="251"/>
      <c r="S22" s="252"/>
      <c r="T22" s="226" t="s">
        <v>27</v>
      </c>
      <c r="U22" s="227"/>
      <c r="V22" s="90">
        <f>想定避難者数入力シート!$D$17*F22*H22</f>
        <v>10400</v>
      </c>
      <c r="W22" s="48" t="s">
        <v>49</v>
      </c>
      <c r="X22" s="107">
        <f t="shared" si="0"/>
        <v>4.7706422018348627E-2</v>
      </c>
      <c r="Y22" s="108">
        <f t="shared" si="1"/>
        <v>1.5926493108728942E-2</v>
      </c>
    </row>
    <row r="23" spans="2:25" ht="19.5" customHeight="1" x14ac:dyDescent="0.15">
      <c r="B23" s="251"/>
      <c r="C23" s="252"/>
      <c r="D23" s="226" t="s">
        <v>56</v>
      </c>
      <c r="E23" s="227"/>
      <c r="F23" s="21">
        <v>2.9000000000000001E-2</v>
      </c>
      <c r="G23" s="20" t="s">
        <v>41</v>
      </c>
      <c r="H23" s="5">
        <v>6</v>
      </c>
      <c r="J23" s="251"/>
      <c r="K23" s="252"/>
      <c r="L23" s="226" t="s">
        <v>56</v>
      </c>
      <c r="M23" s="227"/>
      <c r="N23" s="46">
        <v>24192</v>
      </c>
      <c r="O23" s="47">
        <v>60480</v>
      </c>
      <c r="P23" s="48" t="s">
        <v>14</v>
      </c>
      <c r="R23" s="251"/>
      <c r="S23" s="252"/>
      <c r="T23" s="226" t="s">
        <v>56</v>
      </c>
      <c r="U23" s="227"/>
      <c r="V23" s="90">
        <f>想定避難者数入力シート!$D$17*F23*H23</f>
        <v>1740</v>
      </c>
      <c r="W23" s="48" t="s">
        <v>14</v>
      </c>
      <c r="X23" s="107">
        <f t="shared" si="0"/>
        <v>7.1924603174603169E-2</v>
      </c>
      <c r="Y23" s="108">
        <f t="shared" si="1"/>
        <v>2.8769841269841268E-2</v>
      </c>
    </row>
    <row r="24" spans="2:25" ht="19.5" customHeight="1" x14ac:dyDescent="0.15">
      <c r="B24" s="230" t="s">
        <v>44</v>
      </c>
      <c r="C24" s="231"/>
      <c r="D24" s="228" t="s">
        <v>29</v>
      </c>
      <c r="E24" s="229"/>
      <c r="F24" s="34">
        <v>1.2999999999999999E-2</v>
      </c>
      <c r="G24" s="17" t="s">
        <v>43</v>
      </c>
      <c r="H24" s="5">
        <v>2</v>
      </c>
      <c r="J24" s="230" t="s">
        <v>44</v>
      </c>
      <c r="K24" s="231"/>
      <c r="L24" s="228" t="s">
        <v>29</v>
      </c>
      <c r="M24" s="229"/>
      <c r="N24" s="39">
        <v>2268</v>
      </c>
      <c r="O24" s="45">
        <v>1944</v>
      </c>
      <c r="P24" s="41" t="s">
        <v>14</v>
      </c>
      <c r="R24" s="230" t="s">
        <v>44</v>
      </c>
      <c r="S24" s="231"/>
      <c r="T24" s="228" t="s">
        <v>29</v>
      </c>
      <c r="U24" s="229"/>
      <c r="V24" s="87">
        <f>想定避難者数入力シート!$D$17*F24*H24</f>
        <v>260</v>
      </c>
      <c r="W24" s="41" t="s">
        <v>14</v>
      </c>
      <c r="X24" s="101">
        <f t="shared" si="0"/>
        <v>0.1146384479717813</v>
      </c>
      <c r="Y24" s="116">
        <f t="shared" si="1"/>
        <v>0.13374485596707819</v>
      </c>
    </row>
    <row r="25" spans="2:25" ht="19.5" customHeight="1" thickBot="1" x14ac:dyDescent="0.2">
      <c r="B25" s="232"/>
      <c r="C25" s="233"/>
      <c r="D25" s="234" t="s">
        <v>30</v>
      </c>
      <c r="E25" s="235"/>
      <c r="F25" s="65">
        <v>1.2999999999999999E-2</v>
      </c>
      <c r="G25" s="64" t="s">
        <v>41</v>
      </c>
      <c r="H25" s="5">
        <v>6</v>
      </c>
      <c r="J25" s="232"/>
      <c r="K25" s="233"/>
      <c r="L25" s="234" t="s">
        <v>30</v>
      </c>
      <c r="M25" s="235"/>
      <c r="N25" s="55">
        <v>7560</v>
      </c>
      <c r="O25" s="66">
        <v>8640</v>
      </c>
      <c r="P25" s="67" t="s">
        <v>14</v>
      </c>
      <c r="R25" s="232"/>
      <c r="S25" s="233"/>
      <c r="T25" s="234" t="s">
        <v>30</v>
      </c>
      <c r="U25" s="235"/>
      <c r="V25" s="94">
        <f>想定避難者数入力シート!$D$17*F25*H25</f>
        <v>780</v>
      </c>
      <c r="W25" s="67" t="s">
        <v>14</v>
      </c>
      <c r="X25" s="119">
        <f t="shared" si="0"/>
        <v>0.10317460317460317</v>
      </c>
      <c r="Y25" s="120">
        <f t="shared" si="1"/>
        <v>9.0277777777777776E-2</v>
      </c>
    </row>
    <row r="26" spans="2:25" ht="15.75" customHeight="1" thickBot="1" x14ac:dyDescent="0.2">
      <c r="B26" s="68"/>
      <c r="C26" s="63"/>
      <c r="D26" s="5"/>
      <c r="E26" s="5"/>
      <c r="F26" s="6"/>
      <c r="G26" s="5"/>
      <c r="H26" s="5"/>
      <c r="J26" s="2"/>
      <c r="K26" s="2"/>
      <c r="L26" s="2"/>
      <c r="M26" s="2"/>
      <c r="N26" s="2"/>
      <c r="P26" s="2"/>
      <c r="R26" s="248" t="s">
        <v>109</v>
      </c>
      <c r="S26" s="333"/>
      <c r="T26" s="333"/>
      <c r="U26" s="333"/>
      <c r="V26" s="333"/>
      <c r="W26" s="334"/>
      <c r="X26" s="119">
        <f>SUM(X5:X25)</f>
        <v>168.81560521338591</v>
      </c>
      <c r="Y26" s="120">
        <f>SUM(Y5:Y25)</f>
        <v>47.062200754254029</v>
      </c>
    </row>
    <row r="27" spans="2:25" ht="25.5" customHeight="1" thickBot="1" x14ac:dyDescent="0.2">
      <c r="B27" s="7" t="s">
        <v>79</v>
      </c>
    </row>
    <row r="28" spans="2:25" s="4" customFormat="1" ht="17.25" customHeight="1" x14ac:dyDescent="0.15">
      <c r="B28" s="287" t="s">
        <v>50</v>
      </c>
      <c r="C28" s="288"/>
      <c r="D28" s="288"/>
      <c r="E28" s="289"/>
      <c r="F28" s="290" t="s">
        <v>32</v>
      </c>
      <c r="G28" s="291"/>
      <c r="H28" s="63"/>
      <c r="J28" s="287" t="s">
        <v>0</v>
      </c>
      <c r="K28" s="292"/>
      <c r="L28" s="295" t="s">
        <v>1</v>
      </c>
      <c r="M28" s="297" t="s">
        <v>2</v>
      </c>
      <c r="N28" s="302" t="s">
        <v>46</v>
      </c>
      <c r="O28" s="303"/>
      <c r="P28" s="247"/>
      <c r="R28" s="287" t="s">
        <v>0</v>
      </c>
      <c r="S28" s="292"/>
      <c r="T28" s="295" t="s">
        <v>1</v>
      </c>
      <c r="U28" s="332" t="s">
        <v>2</v>
      </c>
      <c r="V28" s="279" t="s">
        <v>84</v>
      </c>
      <c r="W28" s="280"/>
      <c r="X28" s="246" t="s">
        <v>91</v>
      </c>
      <c r="Y28" s="247"/>
    </row>
    <row r="29" spans="2:25" ht="44.25" customHeight="1" thickBot="1" x14ac:dyDescent="0.2">
      <c r="B29" s="299" t="s">
        <v>0</v>
      </c>
      <c r="C29" s="300"/>
      <c r="D29" s="9" t="s">
        <v>1</v>
      </c>
      <c r="E29" s="10" t="s">
        <v>2</v>
      </c>
      <c r="F29" s="33" t="s">
        <v>60</v>
      </c>
      <c r="G29" s="11" t="s">
        <v>31</v>
      </c>
      <c r="H29" s="63"/>
      <c r="J29" s="293"/>
      <c r="K29" s="294"/>
      <c r="L29" s="296"/>
      <c r="M29" s="298"/>
      <c r="N29" s="147" t="s">
        <v>111</v>
      </c>
      <c r="O29" s="148" t="s">
        <v>112</v>
      </c>
      <c r="P29" s="11" t="s">
        <v>47</v>
      </c>
      <c r="R29" s="293"/>
      <c r="S29" s="294"/>
      <c r="T29" s="296"/>
      <c r="U29" s="233"/>
      <c r="V29" s="141" t="s">
        <v>90</v>
      </c>
      <c r="W29" s="11" t="s">
        <v>47</v>
      </c>
      <c r="X29" s="149" t="s">
        <v>111</v>
      </c>
      <c r="Y29" s="150" t="s">
        <v>112</v>
      </c>
    </row>
    <row r="30" spans="2:25" ht="19.5" customHeight="1" x14ac:dyDescent="0.15">
      <c r="B30" s="309" t="s">
        <v>87</v>
      </c>
      <c r="C30" s="252"/>
      <c r="D30" s="311" t="s">
        <v>96</v>
      </c>
      <c r="E30" s="312"/>
      <c r="F30" s="19">
        <v>1</v>
      </c>
      <c r="G30" s="20" t="s">
        <v>66</v>
      </c>
      <c r="H30" s="5">
        <v>4</v>
      </c>
      <c r="J30" s="309" t="s">
        <v>87</v>
      </c>
      <c r="K30" s="252"/>
      <c r="L30" s="313" t="s">
        <v>96</v>
      </c>
      <c r="M30" s="314"/>
      <c r="N30" s="46">
        <v>672</v>
      </c>
      <c r="O30" s="47">
        <v>1152</v>
      </c>
      <c r="P30" s="48" t="s">
        <v>18</v>
      </c>
      <c r="R30" s="338" t="s">
        <v>137</v>
      </c>
      <c r="S30" s="292"/>
      <c r="T30" s="313" t="s">
        <v>96</v>
      </c>
      <c r="U30" s="315"/>
      <c r="V30" s="127">
        <f>ROUNDUP(想定避難者数入力シート!$D$17*F30*H30/60,0)</f>
        <v>667</v>
      </c>
      <c r="W30" s="151" t="s">
        <v>18</v>
      </c>
      <c r="X30" s="107">
        <f t="shared" ref="X30:X45" si="2">V30/N30</f>
        <v>0.99255952380952384</v>
      </c>
      <c r="Y30" s="108">
        <f t="shared" ref="Y30:Y45" si="3">V30/O30</f>
        <v>0.57899305555555558</v>
      </c>
    </row>
    <row r="31" spans="2:25" ht="19.5" customHeight="1" x14ac:dyDescent="0.15">
      <c r="B31" s="310"/>
      <c r="C31" s="252"/>
      <c r="D31" s="345" t="s">
        <v>22</v>
      </c>
      <c r="E31" s="346"/>
      <c r="F31" s="25">
        <v>1</v>
      </c>
      <c r="G31" s="26" t="s">
        <v>67</v>
      </c>
      <c r="H31" s="5">
        <v>5.0000000000000001E-3</v>
      </c>
      <c r="J31" s="310"/>
      <c r="K31" s="252"/>
      <c r="L31" s="313" t="s">
        <v>93</v>
      </c>
      <c r="M31" s="314"/>
      <c r="N31" s="46">
        <v>720</v>
      </c>
      <c r="O31" s="47">
        <v>3600</v>
      </c>
      <c r="P31" s="48" t="s">
        <v>4</v>
      </c>
      <c r="R31" s="310"/>
      <c r="S31" s="252"/>
      <c r="T31" s="313" t="s">
        <v>93</v>
      </c>
      <c r="U31" s="315"/>
      <c r="V31" s="127">
        <f>ROUNDUP(想定避難者数入力シート!$D$17*F31*H31/0.2,0)</f>
        <v>250</v>
      </c>
      <c r="W31" s="48" t="s">
        <v>4</v>
      </c>
      <c r="X31" s="107">
        <f t="shared" si="2"/>
        <v>0.34722222222222221</v>
      </c>
      <c r="Y31" s="108">
        <f t="shared" si="3"/>
        <v>6.9444444444444448E-2</v>
      </c>
    </row>
    <row r="32" spans="2:25" ht="19.5" customHeight="1" x14ac:dyDescent="0.15">
      <c r="B32" s="206"/>
      <c r="C32" s="205"/>
      <c r="D32" s="335" t="s">
        <v>134</v>
      </c>
      <c r="E32" s="336"/>
      <c r="F32" s="211">
        <v>1</v>
      </c>
      <c r="G32" s="210" t="s">
        <v>135</v>
      </c>
      <c r="H32" s="5">
        <v>1</v>
      </c>
      <c r="J32" s="206"/>
      <c r="K32" s="205"/>
      <c r="L32" s="335" t="s">
        <v>134</v>
      </c>
      <c r="M32" s="336"/>
      <c r="N32" s="212">
        <v>13</v>
      </c>
      <c r="O32" s="213">
        <v>10</v>
      </c>
      <c r="P32" s="214" t="s">
        <v>136</v>
      </c>
      <c r="R32" s="262"/>
      <c r="S32" s="263"/>
      <c r="T32" s="335" t="s">
        <v>134</v>
      </c>
      <c r="U32" s="337"/>
      <c r="V32" s="128">
        <f>想定避難者数入力シート!$D$17*F32*H32</f>
        <v>10000</v>
      </c>
      <c r="W32" s="135" t="s">
        <v>136</v>
      </c>
      <c r="X32" s="117">
        <f t="shared" ref="X32" si="4">V32/N32</f>
        <v>769.23076923076928</v>
      </c>
      <c r="Y32" s="118">
        <f t="shared" ref="Y32" si="5">V32/O32</f>
        <v>1000</v>
      </c>
    </row>
    <row r="33" spans="2:25" ht="19.5" customHeight="1" x14ac:dyDescent="0.15">
      <c r="B33" s="304" t="s">
        <v>58</v>
      </c>
      <c r="C33" s="305"/>
      <c r="D33" s="207" t="s">
        <v>127</v>
      </c>
      <c r="E33" s="208" t="s">
        <v>128</v>
      </c>
      <c r="F33" s="209">
        <v>0.44700000000000001</v>
      </c>
      <c r="G33" s="308" t="s">
        <v>38</v>
      </c>
      <c r="H33" s="5">
        <v>1</v>
      </c>
      <c r="J33" s="230" t="s">
        <v>58</v>
      </c>
      <c r="K33" s="305"/>
      <c r="L33" s="167" t="s">
        <v>127</v>
      </c>
      <c r="M33" s="172" t="s">
        <v>128</v>
      </c>
      <c r="N33" s="52">
        <v>3840</v>
      </c>
      <c r="O33" s="69">
        <v>3840</v>
      </c>
      <c r="P33" s="70" t="s">
        <v>14</v>
      </c>
      <c r="R33" s="230" t="s">
        <v>58</v>
      </c>
      <c r="S33" s="305"/>
      <c r="T33" s="167" t="s">
        <v>127</v>
      </c>
      <c r="U33" s="172" t="s">
        <v>128</v>
      </c>
      <c r="V33" s="129">
        <f>想定避難者数入力シート!$D$17*F33*H33</f>
        <v>4470</v>
      </c>
      <c r="W33" s="38" t="s">
        <v>14</v>
      </c>
      <c r="X33" s="109">
        <f t="shared" si="2"/>
        <v>1.1640625</v>
      </c>
      <c r="Y33" s="106">
        <f t="shared" si="3"/>
        <v>1.1640625</v>
      </c>
    </row>
    <row r="34" spans="2:25" ht="19.5" customHeight="1" x14ac:dyDescent="0.15">
      <c r="B34" s="306"/>
      <c r="C34" s="307"/>
      <c r="D34" s="168" t="s">
        <v>19</v>
      </c>
      <c r="E34" s="171" t="s">
        <v>128</v>
      </c>
      <c r="F34" s="166">
        <v>0.44700000000000001</v>
      </c>
      <c r="G34" s="224"/>
      <c r="H34" s="5">
        <v>1</v>
      </c>
      <c r="J34" s="306"/>
      <c r="K34" s="307"/>
      <c r="L34" s="168" t="s">
        <v>19</v>
      </c>
      <c r="M34" s="171" t="s">
        <v>128</v>
      </c>
      <c r="N34" s="42">
        <v>1600</v>
      </c>
      <c r="O34" s="56">
        <v>2400</v>
      </c>
      <c r="P34" s="57" t="s">
        <v>14</v>
      </c>
      <c r="R34" s="306"/>
      <c r="S34" s="307"/>
      <c r="T34" s="168" t="s">
        <v>19</v>
      </c>
      <c r="U34" s="171" t="s">
        <v>128</v>
      </c>
      <c r="V34" s="128">
        <f>想定避難者数入力シート!$D$17*F34*H34</f>
        <v>4470</v>
      </c>
      <c r="W34" s="44" t="s">
        <v>14</v>
      </c>
      <c r="X34" s="117">
        <f t="shared" si="2"/>
        <v>2.7937500000000002</v>
      </c>
      <c r="Y34" s="118">
        <f t="shared" si="3"/>
        <v>1.8625</v>
      </c>
    </row>
    <row r="35" spans="2:25" ht="19.5" customHeight="1" x14ac:dyDescent="0.15">
      <c r="B35" s="230" t="s">
        <v>59</v>
      </c>
      <c r="C35" s="316"/>
      <c r="D35" s="169" t="s">
        <v>54</v>
      </c>
      <c r="E35" s="170" t="s">
        <v>128</v>
      </c>
      <c r="F35" s="16">
        <v>0.45</v>
      </c>
      <c r="G35" s="224"/>
      <c r="H35" s="5">
        <v>1</v>
      </c>
      <c r="J35" s="230" t="s">
        <v>59</v>
      </c>
      <c r="K35" s="316"/>
      <c r="L35" s="169" t="s">
        <v>54</v>
      </c>
      <c r="M35" s="170" t="s">
        <v>128</v>
      </c>
      <c r="N35" s="39">
        <v>3200</v>
      </c>
      <c r="O35" s="58">
        <v>2560</v>
      </c>
      <c r="P35" s="59" t="s">
        <v>14</v>
      </c>
      <c r="R35" s="230" t="s">
        <v>59</v>
      </c>
      <c r="S35" s="316"/>
      <c r="T35" s="169" t="s">
        <v>54</v>
      </c>
      <c r="U35" s="170" t="s">
        <v>128</v>
      </c>
      <c r="V35" s="126">
        <f>想定避難者数入力シート!$D$17*F35*H35</f>
        <v>4500</v>
      </c>
      <c r="W35" s="41" t="s">
        <v>14</v>
      </c>
      <c r="X35" s="101">
        <f t="shared" si="2"/>
        <v>1.40625</v>
      </c>
      <c r="Y35" s="116">
        <f t="shared" si="3"/>
        <v>1.7578125</v>
      </c>
    </row>
    <row r="36" spans="2:25" ht="19.5" customHeight="1" x14ac:dyDescent="0.15">
      <c r="B36" s="317"/>
      <c r="C36" s="318"/>
      <c r="D36" s="18" t="s">
        <v>55</v>
      </c>
      <c r="E36" s="173" t="s">
        <v>128</v>
      </c>
      <c r="F36" s="35">
        <v>0.45</v>
      </c>
      <c r="G36" s="224"/>
      <c r="H36" s="5">
        <v>1</v>
      </c>
      <c r="J36" s="317"/>
      <c r="K36" s="318"/>
      <c r="L36" s="18" t="s">
        <v>55</v>
      </c>
      <c r="M36" s="173" t="s">
        <v>128</v>
      </c>
      <c r="N36" s="46">
        <v>3200</v>
      </c>
      <c r="O36" s="60">
        <v>2560</v>
      </c>
      <c r="P36" s="61" t="s">
        <v>14</v>
      </c>
      <c r="R36" s="317"/>
      <c r="S36" s="318"/>
      <c r="T36" s="18" t="s">
        <v>55</v>
      </c>
      <c r="U36" s="173" t="s">
        <v>128</v>
      </c>
      <c r="V36" s="127">
        <f>想定避難者数入力シート!$D$17*F36*H36</f>
        <v>4500</v>
      </c>
      <c r="W36" s="48" t="s">
        <v>14</v>
      </c>
      <c r="X36" s="107">
        <f t="shared" si="2"/>
        <v>1.40625</v>
      </c>
      <c r="Y36" s="108">
        <f t="shared" si="3"/>
        <v>1.7578125</v>
      </c>
    </row>
    <row r="37" spans="2:25" ht="19.5" customHeight="1" x14ac:dyDescent="0.15">
      <c r="B37" s="319"/>
      <c r="C37" s="320"/>
      <c r="D37" s="165" t="s">
        <v>19</v>
      </c>
      <c r="E37" s="171" t="s">
        <v>128</v>
      </c>
      <c r="F37" s="22">
        <v>0.45</v>
      </c>
      <c r="G37" s="224"/>
      <c r="H37" s="5">
        <v>1</v>
      </c>
      <c r="J37" s="319"/>
      <c r="K37" s="320"/>
      <c r="L37" s="165" t="s">
        <v>19</v>
      </c>
      <c r="M37" s="171" t="s">
        <v>128</v>
      </c>
      <c r="N37" s="42">
        <v>1600</v>
      </c>
      <c r="O37" s="56">
        <v>2400</v>
      </c>
      <c r="P37" s="57" t="s">
        <v>14</v>
      </c>
      <c r="R37" s="319"/>
      <c r="S37" s="320"/>
      <c r="T37" s="165" t="s">
        <v>19</v>
      </c>
      <c r="U37" s="171" t="s">
        <v>128</v>
      </c>
      <c r="V37" s="128">
        <f>想定避難者数入力シート!$D$17*F37*H37</f>
        <v>4500</v>
      </c>
      <c r="W37" s="44" t="s">
        <v>14</v>
      </c>
      <c r="X37" s="117">
        <f t="shared" si="2"/>
        <v>2.8125</v>
      </c>
      <c r="Y37" s="118">
        <f t="shared" si="3"/>
        <v>1.875</v>
      </c>
    </row>
    <row r="38" spans="2:25" ht="19.5" customHeight="1" x14ac:dyDescent="0.15">
      <c r="B38" s="230" t="s">
        <v>71</v>
      </c>
      <c r="C38" s="305"/>
      <c r="D38" s="167" t="s">
        <v>126</v>
      </c>
      <c r="E38" s="174" t="s">
        <v>128</v>
      </c>
      <c r="F38" s="72">
        <v>4.9000000000000002E-2</v>
      </c>
      <c r="G38" s="224"/>
      <c r="H38" s="5">
        <v>1</v>
      </c>
      <c r="J38" s="230" t="s">
        <v>71</v>
      </c>
      <c r="K38" s="305"/>
      <c r="L38" s="167" t="s">
        <v>126</v>
      </c>
      <c r="M38" s="174" t="s">
        <v>128</v>
      </c>
      <c r="N38" s="52">
        <v>4800</v>
      </c>
      <c r="O38" s="69">
        <v>5760</v>
      </c>
      <c r="P38" s="70" t="s">
        <v>14</v>
      </c>
      <c r="R38" s="230" t="s">
        <v>71</v>
      </c>
      <c r="S38" s="305"/>
      <c r="T38" s="167" t="s">
        <v>126</v>
      </c>
      <c r="U38" s="174" t="s">
        <v>128</v>
      </c>
      <c r="V38" s="129">
        <f>想定避難者数入力シート!$D$17*F38*H38</f>
        <v>490</v>
      </c>
      <c r="W38" s="38" t="s">
        <v>14</v>
      </c>
      <c r="X38" s="109">
        <f t="shared" si="2"/>
        <v>0.10208333333333333</v>
      </c>
      <c r="Y38" s="106">
        <f t="shared" si="3"/>
        <v>8.5069444444444448E-2</v>
      </c>
    </row>
    <row r="39" spans="2:25" ht="19.5" customHeight="1" x14ac:dyDescent="0.15">
      <c r="B39" s="330"/>
      <c r="C39" s="331"/>
      <c r="D39" s="73" t="s">
        <v>19</v>
      </c>
      <c r="E39" s="175" t="s">
        <v>128</v>
      </c>
      <c r="F39" s="74">
        <v>4.9000000000000002E-2</v>
      </c>
      <c r="G39" s="224"/>
      <c r="H39" s="5">
        <v>1</v>
      </c>
      <c r="J39" s="330"/>
      <c r="K39" s="331"/>
      <c r="L39" s="73" t="s">
        <v>19</v>
      </c>
      <c r="M39" s="175" t="s">
        <v>128</v>
      </c>
      <c r="N39" s="46">
        <v>1920</v>
      </c>
      <c r="O39" s="60">
        <v>3840</v>
      </c>
      <c r="P39" s="61" t="s">
        <v>14</v>
      </c>
      <c r="R39" s="330"/>
      <c r="S39" s="331"/>
      <c r="T39" s="73" t="s">
        <v>19</v>
      </c>
      <c r="U39" s="175" t="s">
        <v>128</v>
      </c>
      <c r="V39" s="127">
        <f>想定避難者数入力シート!$D$17*F39*H39</f>
        <v>490</v>
      </c>
      <c r="W39" s="48" t="s">
        <v>14</v>
      </c>
      <c r="X39" s="107">
        <f t="shared" si="2"/>
        <v>0.25520833333333331</v>
      </c>
      <c r="Y39" s="108">
        <f t="shared" si="3"/>
        <v>0.12760416666666666</v>
      </c>
    </row>
    <row r="40" spans="2:25" ht="19.5" customHeight="1" x14ac:dyDescent="0.15">
      <c r="B40" s="230" t="s">
        <v>72</v>
      </c>
      <c r="C40" s="305"/>
      <c r="D40" s="71" t="s">
        <v>54</v>
      </c>
      <c r="E40" s="174" t="s">
        <v>128</v>
      </c>
      <c r="F40" s="72">
        <v>4.5999999999999999E-2</v>
      </c>
      <c r="G40" s="224"/>
      <c r="H40" s="5">
        <v>1</v>
      </c>
      <c r="J40" s="230" t="s">
        <v>72</v>
      </c>
      <c r="K40" s="305"/>
      <c r="L40" s="71" t="s">
        <v>54</v>
      </c>
      <c r="M40" s="174" t="s">
        <v>128</v>
      </c>
      <c r="N40" s="39">
        <v>5760</v>
      </c>
      <c r="O40" s="58">
        <v>5760</v>
      </c>
      <c r="P40" s="59" t="s">
        <v>14</v>
      </c>
      <c r="R40" s="230" t="s">
        <v>72</v>
      </c>
      <c r="S40" s="305"/>
      <c r="T40" s="71" t="s">
        <v>54</v>
      </c>
      <c r="U40" s="174" t="s">
        <v>128</v>
      </c>
      <c r="V40" s="126">
        <f>想定避難者数入力シート!$D$17*F40*H40</f>
        <v>460</v>
      </c>
      <c r="W40" s="41" t="s">
        <v>14</v>
      </c>
      <c r="X40" s="101">
        <f t="shared" si="2"/>
        <v>7.9861111111111105E-2</v>
      </c>
      <c r="Y40" s="116">
        <f t="shared" si="3"/>
        <v>7.9861111111111105E-2</v>
      </c>
    </row>
    <row r="41" spans="2:25" ht="19.5" customHeight="1" x14ac:dyDescent="0.15">
      <c r="B41" s="330"/>
      <c r="C41" s="331"/>
      <c r="D41" s="73" t="s">
        <v>19</v>
      </c>
      <c r="E41" s="176" t="s">
        <v>128</v>
      </c>
      <c r="F41" s="74">
        <v>4.5999999999999999E-2</v>
      </c>
      <c r="G41" s="224"/>
      <c r="H41" s="5">
        <v>1</v>
      </c>
      <c r="J41" s="330"/>
      <c r="K41" s="331"/>
      <c r="L41" s="73" t="s">
        <v>19</v>
      </c>
      <c r="M41" s="176" t="s">
        <v>128</v>
      </c>
      <c r="N41" s="46">
        <v>1920</v>
      </c>
      <c r="O41" s="60">
        <v>3840</v>
      </c>
      <c r="P41" s="61" t="s">
        <v>14</v>
      </c>
      <c r="R41" s="330"/>
      <c r="S41" s="331"/>
      <c r="T41" s="73" t="s">
        <v>19</v>
      </c>
      <c r="U41" s="176" t="s">
        <v>128</v>
      </c>
      <c r="V41" s="127">
        <f>想定避難者数入力シート!$D$17*F41*H41</f>
        <v>460</v>
      </c>
      <c r="W41" s="48" t="s">
        <v>14</v>
      </c>
      <c r="X41" s="107">
        <f t="shared" si="2"/>
        <v>0.23958333333333334</v>
      </c>
      <c r="Y41" s="108">
        <f t="shared" si="3"/>
        <v>0.11979166666666667</v>
      </c>
    </row>
    <row r="42" spans="2:25" ht="30.75" customHeight="1" x14ac:dyDescent="0.15">
      <c r="B42" s="326" t="s">
        <v>78</v>
      </c>
      <c r="C42" s="327"/>
      <c r="D42" s="240" t="s">
        <v>28</v>
      </c>
      <c r="E42" s="241"/>
      <c r="F42" s="78">
        <v>8.0000000000000002E-3</v>
      </c>
      <c r="G42" s="14" t="s">
        <v>73</v>
      </c>
      <c r="H42" s="5">
        <v>1</v>
      </c>
      <c r="J42" s="326" t="s">
        <v>78</v>
      </c>
      <c r="K42" s="327"/>
      <c r="L42" s="328" t="s">
        <v>28</v>
      </c>
      <c r="M42" s="329"/>
      <c r="N42" s="39">
        <v>3200</v>
      </c>
      <c r="O42" s="45">
        <v>2560</v>
      </c>
      <c r="P42" s="41" t="s">
        <v>14</v>
      </c>
      <c r="R42" s="326" t="s">
        <v>78</v>
      </c>
      <c r="S42" s="327"/>
      <c r="T42" s="240" t="s">
        <v>28</v>
      </c>
      <c r="U42" s="241"/>
      <c r="V42" s="126">
        <f>想定避難者数入力シート!$D$17*F42*H42</f>
        <v>80</v>
      </c>
      <c r="W42" s="41" t="s">
        <v>14</v>
      </c>
      <c r="X42" s="101">
        <f t="shared" si="2"/>
        <v>2.5000000000000001E-2</v>
      </c>
      <c r="Y42" s="116">
        <f t="shared" si="3"/>
        <v>3.125E-2</v>
      </c>
    </row>
    <row r="43" spans="2:25" s="4" customFormat="1" ht="19.5" customHeight="1" x14ac:dyDescent="0.15">
      <c r="B43" s="236" t="s">
        <v>77</v>
      </c>
      <c r="C43" s="259"/>
      <c r="D43" s="241" t="s">
        <v>20</v>
      </c>
      <c r="E43" s="323"/>
      <c r="F43" s="30">
        <v>1</v>
      </c>
      <c r="G43" s="14" t="s">
        <v>39</v>
      </c>
      <c r="H43" s="5">
        <v>1</v>
      </c>
      <c r="J43" s="236" t="s">
        <v>77</v>
      </c>
      <c r="K43" s="259"/>
      <c r="L43" s="229" t="s">
        <v>20</v>
      </c>
      <c r="M43" s="324"/>
      <c r="N43" s="39">
        <v>4000</v>
      </c>
      <c r="O43" s="58">
        <v>6400</v>
      </c>
      <c r="P43" s="59" t="s">
        <v>21</v>
      </c>
      <c r="R43" s="236" t="s">
        <v>77</v>
      </c>
      <c r="S43" s="259"/>
      <c r="T43" s="241" t="s">
        <v>20</v>
      </c>
      <c r="U43" s="325"/>
      <c r="V43" s="126">
        <f>想定避難者数入力シート!$D$17*F43*H43</f>
        <v>10000</v>
      </c>
      <c r="W43" s="41" t="s">
        <v>21</v>
      </c>
      <c r="X43" s="101">
        <f t="shared" si="2"/>
        <v>2.5</v>
      </c>
      <c r="Y43" s="116">
        <f t="shared" si="3"/>
        <v>1.5625</v>
      </c>
    </row>
    <row r="44" spans="2:25" ht="19.5" customHeight="1" x14ac:dyDescent="0.15">
      <c r="B44" s="260"/>
      <c r="C44" s="261"/>
      <c r="D44" s="227" t="s">
        <v>75</v>
      </c>
      <c r="E44" s="343"/>
      <c r="F44" s="19">
        <v>1</v>
      </c>
      <c r="G44" s="20" t="s">
        <v>40</v>
      </c>
      <c r="H44" s="5">
        <v>1</v>
      </c>
      <c r="J44" s="260"/>
      <c r="K44" s="261"/>
      <c r="L44" s="227" t="s">
        <v>75</v>
      </c>
      <c r="M44" s="343"/>
      <c r="N44" s="46">
        <v>1080</v>
      </c>
      <c r="O44" s="60">
        <v>720</v>
      </c>
      <c r="P44" s="61" t="s">
        <v>21</v>
      </c>
      <c r="R44" s="260"/>
      <c r="S44" s="261"/>
      <c r="T44" s="227" t="s">
        <v>75</v>
      </c>
      <c r="U44" s="344"/>
      <c r="V44" s="127">
        <f>想定避難者数入力シート!$D$17*F44*H44</f>
        <v>10000</v>
      </c>
      <c r="W44" s="48" t="s">
        <v>21</v>
      </c>
      <c r="X44" s="107">
        <f t="shared" si="2"/>
        <v>9.2592592592592595</v>
      </c>
      <c r="Y44" s="108">
        <f t="shared" si="3"/>
        <v>13.888888888888889</v>
      </c>
    </row>
    <row r="45" spans="2:25" ht="19.5" customHeight="1" thickBot="1" x14ac:dyDescent="0.2">
      <c r="B45" s="321"/>
      <c r="C45" s="322"/>
      <c r="D45" s="339" t="s">
        <v>76</v>
      </c>
      <c r="E45" s="340"/>
      <c r="F45" s="79">
        <v>1</v>
      </c>
      <c r="G45" s="80" t="s">
        <v>40</v>
      </c>
      <c r="H45" s="5">
        <v>1</v>
      </c>
      <c r="J45" s="321"/>
      <c r="K45" s="322"/>
      <c r="L45" s="339" t="s">
        <v>76</v>
      </c>
      <c r="M45" s="340"/>
      <c r="N45" s="75">
        <v>840</v>
      </c>
      <c r="O45" s="76">
        <v>720</v>
      </c>
      <c r="P45" s="77" t="s">
        <v>21</v>
      </c>
      <c r="R45" s="321"/>
      <c r="S45" s="322"/>
      <c r="T45" s="339" t="s">
        <v>76</v>
      </c>
      <c r="U45" s="341"/>
      <c r="V45" s="130">
        <f>想定避難者数入力シート!$D$17*F45*H45</f>
        <v>10000</v>
      </c>
      <c r="W45" s="124" t="s">
        <v>21</v>
      </c>
      <c r="X45" s="152">
        <f t="shared" si="2"/>
        <v>11.904761904761905</v>
      </c>
      <c r="Y45" s="153">
        <f t="shared" si="3"/>
        <v>13.888888888888889</v>
      </c>
    </row>
    <row r="46" spans="2:25" ht="15" thickBot="1" x14ac:dyDescent="0.2">
      <c r="B46" s="2" t="s">
        <v>83</v>
      </c>
      <c r="R46" s="342" t="s">
        <v>109</v>
      </c>
      <c r="S46" s="249"/>
      <c r="T46" s="249"/>
      <c r="U46" s="249"/>
      <c r="V46" s="249"/>
      <c r="W46" s="250"/>
      <c r="X46" s="152">
        <f>SUM(X30:X45)</f>
        <v>804.51912075193331</v>
      </c>
      <c r="Y46" s="153">
        <f>SUM(Y30:Y45)</f>
        <v>1038.8494791666665</v>
      </c>
    </row>
    <row r="47" spans="2:25" ht="32.25" customHeight="1" x14ac:dyDescent="0.15">
      <c r="B47" s="255" t="s">
        <v>81</v>
      </c>
      <c r="C47" s="256"/>
      <c r="D47" s="256"/>
      <c r="E47" s="256"/>
      <c r="F47" s="256"/>
      <c r="G47" s="256"/>
      <c r="H47" s="256"/>
      <c r="I47" s="256"/>
      <c r="R47" s="143"/>
      <c r="S47" s="142"/>
      <c r="T47" s="142"/>
      <c r="U47" s="142"/>
      <c r="V47" s="142"/>
      <c r="W47" s="142"/>
      <c r="X47" s="53"/>
      <c r="Y47" s="53"/>
    </row>
    <row r="48" spans="2:25" x14ac:dyDescent="0.15">
      <c r="B48" s="2" t="s">
        <v>82</v>
      </c>
      <c r="R48" s="143"/>
      <c r="S48" s="142"/>
      <c r="T48" s="142"/>
      <c r="U48" s="142"/>
      <c r="V48" s="142"/>
      <c r="W48" s="142"/>
      <c r="X48" s="53"/>
      <c r="Y48" s="53"/>
    </row>
    <row r="49" spans="18:25" ht="15" thickBot="1" x14ac:dyDescent="0.2">
      <c r="R49" s="143"/>
      <c r="S49" s="142"/>
      <c r="T49" s="142"/>
      <c r="U49" s="142"/>
      <c r="V49" s="142"/>
      <c r="W49" s="142"/>
      <c r="X49" s="53"/>
      <c r="Y49" s="53"/>
    </row>
    <row r="50" spans="18:25" x14ac:dyDescent="0.15">
      <c r="R50" s="143"/>
      <c r="S50" s="142"/>
      <c r="T50" s="142"/>
      <c r="U50" s="142"/>
      <c r="V50" s="142"/>
      <c r="W50" s="145"/>
      <c r="X50" s="246" t="s">
        <v>91</v>
      </c>
      <c r="Y50" s="247"/>
    </row>
    <row r="51" spans="18:25" ht="15" thickBot="1" x14ac:dyDescent="0.2">
      <c r="W51" s="146"/>
      <c r="X51" s="82" t="s">
        <v>69</v>
      </c>
      <c r="Y51" s="85" t="s">
        <v>53</v>
      </c>
    </row>
    <row r="52" spans="18:25" ht="18" customHeight="1" thickBot="1" x14ac:dyDescent="0.2">
      <c r="R52" s="143"/>
      <c r="S52" s="142"/>
      <c r="T52" s="142"/>
      <c r="U52" s="142"/>
      <c r="V52" s="142"/>
      <c r="W52" s="144" t="s">
        <v>110</v>
      </c>
      <c r="X52" s="154">
        <f>X26+X46</f>
        <v>973.33472596531919</v>
      </c>
      <c r="Y52" s="155">
        <f>Y26+Y46</f>
        <v>1085.9116799209205</v>
      </c>
    </row>
  </sheetData>
  <mergeCells count="155">
    <mergeCell ref="L45:M45"/>
    <mergeCell ref="T45:U45"/>
    <mergeCell ref="R46:W46"/>
    <mergeCell ref="D44:E44"/>
    <mergeCell ref="L44:M44"/>
    <mergeCell ref="T44:U44"/>
    <mergeCell ref="D45:E45"/>
    <mergeCell ref="T31:U31"/>
    <mergeCell ref="J38:K39"/>
    <mergeCell ref="R38:S39"/>
    <mergeCell ref="R33:S34"/>
    <mergeCell ref="J40:K41"/>
    <mergeCell ref="R40:S41"/>
    <mergeCell ref="D31:E31"/>
    <mergeCell ref="L31:M31"/>
    <mergeCell ref="X50:Y50"/>
    <mergeCell ref="D11:E11"/>
    <mergeCell ref="L11:M11"/>
    <mergeCell ref="T11:U11"/>
    <mergeCell ref="B43:C45"/>
    <mergeCell ref="D43:E43"/>
    <mergeCell ref="J43:K45"/>
    <mergeCell ref="L43:M43"/>
    <mergeCell ref="R43:S45"/>
    <mergeCell ref="T43:U43"/>
    <mergeCell ref="B42:C42"/>
    <mergeCell ref="D42:E42"/>
    <mergeCell ref="J42:K42"/>
    <mergeCell ref="L42:M42"/>
    <mergeCell ref="R42:S42"/>
    <mergeCell ref="T42:U42"/>
    <mergeCell ref="B38:C39"/>
    <mergeCell ref="U28:U29"/>
    <mergeCell ref="V28:W28"/>
    <mergeCell ref="L23:M23"/>
    <mergeCell ref="B40:C41"/>
    <mergeCell ref="R26:W26"/>
    <mergeCell ref="D32:E32"/>
    <mergeCell ref="T32:U32"/>
    <mergeCell ref="X28:Y28"/>
    <mergeCell ref="B29:C29"/>
    <mergeCell ref="B30:C31"/>
    <mergeCell ref="D30:E30"/>
    <mergeCell ref="J30:K31"/>
    <mergeCell ref="L30:M30"/>
    <mergeCell ref="T30:U30"/>
    <mergeCell ref="B28:E28"/>
    <mergeCell ref="F28:G28"/>
    <mergeCell ref="J28:K29"/>
    <mergeCell ref="L28:L29"/>
    <mergeCell ref="M28:M29"/>
    <mergeCell ref="N28:P28"/>
    <mergeCell ref="R28:S29"/>
    <mergeCell ref="T28:T29"/>
    <mergeCell ref="R30:S32"/>
    <mergeCell ref="B33:C34"/>
    <mergeCell ref="G33:G41"/>
    <mergeCell ref="J33:K34"/>
    <mergeCell ref="B24:C25"/>
    <mergeCell ref="D24:E24"/>
    <mergeCell ref="J24:K25"/>
    <mergeCell ref="L24:M24"/>
    <mergeCell ref="R24:S25"/>
    <mergeCell ref="T24:U24"/>
    <mergeCell ref="D25:E25"/>
    <mergeCell ref="L25:M25"/>
    <mergeCell ref="T25:U25"/>
    <mergeCell ref="B35:C37"/>
    <mergeCell ref="J35:K37"/>
    <mergeCell ref="R35:S37"/>
    <mergeCell ref="L32:M32"/>
    <mergeCell ref="B21:C23"/>
    <mergeCell ref="D21:E21"/>
    <mergeCell ref="J21:K23"/>
    <mergeCell ref="L21:M21"/>
    <mergeCell ref="R21:S23"/>
    <mergeCell ref="T21:U21"/>
    <mergeCell ref="D22:E22"/>
    <mergeCell ref="L22:M22"/>
    <mergeCell ref="T22:U22"/>
    <mergeCell ref="D23:E23"/>
    <mergeCell ref="T23:U23"/>
    <mergeCell ref="W13:W15"/>
    <mergeCell ref="D16:E16"/>
    <mergeCell ref="L16:M16"/>
    <mergeCell ref="T16:U16"/>
    <mergeCell ref="D17:E17"/>
    <mergeCell ref="L17:M17"/>
    <mergeCell ref="T17:U17"/>
    <mergeCell ref="B19:C20"/>
    <mergeCell ref="D19:E19"/>
    <mergeCell ref="J19:K20"/>
    <mergeCell ref="L19:M19"/>
    <mergeCell ref="R19:S20"/>
    <mergeCell ref="T19:U19"/>
    <mergeCell ref="D20:E20"/>
    <mergeCell ref="L20:M20"/>
    <mergeCell ref="T20:U20"/>
    <mergeCell ref="B8:C11"/>
    <mergeCell ref="J8:K11"/>
    <mergeCell ref="R8:S11"/>
    <mergeCell ref="B18:C18"/>
    <mergeCell ref="D18:E18"/>
    <mergeCell ref="J18:K18"/>
    <mergeCell ref="L18:M18"/>
    <mergeCell ref="R18:S18"/>
    <mergeCell ref="T18:U18"/>
    <mergeCell ref="D6:E6"/>
    <mergeCell ref="G6:G7"/>
    <mergeCell ref="J6:K7"/>
    <mergeCell ref="L6:M6"/>
    <mergeCell ref="R6:S7"/>
    <mergeCell ref="T6:U6"/>
    <mergeCell ref="T12:U12"/>
    <mergeCell ref="B13:C17"/>
    <mergeCell ref="D13:D15"/>
    <mergeCell ref="J13:K17"/>
    <mergeCell ref="L13:M15"/>
    <mergeCell ref="P13:P15"/>
    <mergeCell ref="R13:S17"/>
    <mergeCell ref="T13:U15"/>
    <mergeCell ref="L9:M9"/>
    <mergeCell ref="T9:U9"/>
    <mergeCell ref="D10:E10"/>
    <mergeCell ref="L10:M10"/>
    <mergeCell ref="T10:U10"/>
    <mergeCell ref="B12:C12"/>
    <mergeCell ref="D12:E12"/>
    <mergeCell ref="J12:K12"/>
    <mergeCell ref="L12:M12"/>
    <mergeCell ref="R12:S12"/>
    <mergeCell ref="B47:I47"/>
    <mergeCell ref="R3:S4"/>
    <mergeCell ref="T3:T4"/>
    <mergeCell ref="U3:U4"/>
    <mergeCell ref="V3:W3"/>
    <mergeCell ref="X3:Y3"/>
    <mergeCell ref="N3:P3"/>
    <mergeCell ref="B4:C4"/>
    <mergeCell ref="B3:E3"/>
    <mergeCell ref="F3:G3"/>
    <mergeCell ref="J3:K4"/>
    <mergeCell ref="L3:L4"/>
    <mergeCell ref="M3:M4"/>
    <mergeCell ref="D7:E7"/>
    <mergeCell ref="L7:M7"/>
    <mergeCell ref="T7:U7"/>
    <mergeCell ref="D8:E8"/>
    <mergeCell ref="L8:M8"/>
    <mergeCell ref="T8:U8"/>
    <mergeCell ref="D9:E9"/>
    <mergeCell ref="B5:E5"/>
    <mergeCell ref="J5:M5"/>
    <mergeCell ref="R5:U5"/>
    <mergeCell ref="B6:C7"/>
  </mergeCells>
  <phoneticPr fontId="2"/>
  <pageMargins left="0.51181102362204722" right="0.51181102362204722" top="0.74803149606299213" bottom="0.74803149606299213" header="0.31496062992125984" footer="0.31496062992125984"/>
  <pageSetup paperSize="9" orientation="portrait" r:id="rId1"/>
  <headerFooter alignWithMargins="0"/>
  <rowBreaks count="1" manualBreakCount="1">
    <brk id="25" min="1" max="24" man="1"/>
  </rowBreaks>
  <colBreaks count="2" manualBreakCount="2">
    <brk id="9" min="1" max="51" man="1"/>
    <brk id="17" min="1" max="51" man="1"/>
  </colBreaks>
  <ignoredErrors>
    <ignoredError sqref="V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想定避難者数入力シート</vt:lpstr>
      <vt:lpstr>算出表（発災直後～３日後）</vt:lpstr>
      <vt:lpstr>算出表（発災４日後以降）</vt:lpstr>
      <vt:lpstr>'算出表（発災４日後以降）'!Print_Area</vt:lpstr>
      <vt:lpstr>'算出表（発災直後～３日後）'!Print_Area</vt:lpstr>
      <vt:lpstr>想定避難者数入力シート!Print_Area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yanoh</dc:creator>
  <cp:lastModifiedBy>なし</cp:lastModifiedBy>
  <cp:lastPrinted>2018-10-16T08:50:52Z</cp:lastPrinted>
  <dcterms:created xsi:type="dcterms:W3CDTF">2013-03-16T02:12:26Z</dcterms:created>
  <dcterms:modified xsi:type="dcterms:W3CDTF">2019-03-26T06:58:12Z</dcterms:modified>
</cp:coreProperties>
</file>