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defaultThemeVersion="166925"/>
  <xr:revisionPtr revIDLastSave="0" documentId="13_ncr:1_{4B9BBE76-7C95-46ED-982B-39AC7E8B5CC2}" xr6:coauthVersionLast="47" xr6:coauthVersionMax="47" xr10:uidLastSave="{00000000-0000-0000-0000-000000000000}"/>
  <bookViews>
    <workbookView xWindow="-110" yWindow="-110" windowWidth="19420" windowHeight="10300" xr2:uid="{655A985F-0BFE-40BD-AA05-737B3D4C7A76}"/>
  </bookViews>
  <sheets>
    <sheet name="評価シート" sheetId="1" r:id="rId1"/>
    <sheet name="参考 発電量算定等シート" sheetId="2" r:id="rId2"/>
    <sheet name="資料1" sheetId="3" r:id="rId3"/>
    <sheet name="資料2" sheetId="4" r:id="rId4"/>
    <sheet name="免責事項" sheetId="6" r:id="rId5"/>
  </sheets>
  <definedNames>
    <definedName name="_xlnm.Print_Area" localSheetId="2">資料1!$B$1:$L$29</definedName>
    <definedName name="_xlnm.Print_Area" localSheetId="0">評価シート!$B$1:$H$88</definedName>
    <definedName name="_xlnm.Print_Area" localSheetId="4">免責事項!$B$1:$L$29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5" i="2" l="1"/>
  <c r="F14" i="1"/>
  <c r="F12" i="1"/>
  <c r="F11" i="1"/>
  <c r="G29" i="2" l="1"/>
  <c r="G27" i="2"/>
  <c r="G28" i="2"/>
  <c r="G11" i="4"/>
  <c r="G10" i="4"/>
  <c r="G9" i="4"/>
  <c r="G8" i="4"/>
  <c r="G7" i="4"/>
  <c r="H20" i="2"/>
  <c r="H22" i="2" s="1"/>
  <c r="H21" i="2" l="1"/>
  <c r="F29" i="1"/>
  <c r="F28" i="1"/>
  <c r="F27" i="1"/>
  <c r="F20" i="1"/>
  <c r="G62" i="2"/>
  <c r="F62" i="2"/>
  <c r="G61" i="2"/>
  <c r="F61" i="2"/>
  <c r="H13" i="2"/>
  <c r="F22" i="1"/>
  <c r="F21" i="1"/>
  <c r="D58" i="1" l="1"/>
  <c r="F63" i="2"/>
  <c r="F64" i="2" s="1"/>
  <c r="G63" i="2"/>
  <c r="G64" i="2" s="1"/>
  <c r="H14" i="2"/>
  <c r="C58" i="1"/>
  <c r="D59" i="1" l="1"/>
  <c r="D60" i="1" s="1"/>
  <c r="D61" i="1" s="1"/>
  <c r="D62" i="1" s="1"/>
  <c r="D63" i="1" s="1"/>
  <c r="D64" i="1" s="1"/>
  <c r="D65" i="1" s="1"/>
  <c r="D66" i="1" s="1"/>
  <c r="D67" i="1" s="1"/>
  <c r="D68" i="1" s="1"/>
  <c r="D69" i="1" s="1"/>
  <c r="D70" i="1" s="1"/>
  <c r="D71" i="1" s="1"/>
  <c r="D72" i="1" s="1"/>
  <c r="D73" i="1" s="1"/>
  <c r="D74" i="1" s="1"/>
  <c r="D75" i="1" s="1"/>
  <c r="D76" i="1" s="1"/>
  <c r="D77" i="1" s="1"/>
  <c r="D78" i="1" s="1"/>
  <c r="D79" i="1" s="1"/>
  <c r="D80" i="1" s="1"/>
  <c r="D81" i="1" s="1"/>
  <c r="D82" i="1" s="1"/>
  <c r="D83" i="1" s="1"/>
  <c r="D84" i="1" s="1"/>
  <c r="D85" i="1" s="1"/>
  <c r="D86" i="1" s="1"/>
  <c r="D87" i="1" s="1"/>
  <c r="F31" i="1" s="1"/>
  <c r="E58" i="1"/>
  <c r="C59" i="1"/>
  <c r="E59" i="1" l="1"/>
  <c r="C60" i="1"/>
  <c r="E60" i="1" l="1"/>
  <c r="C61" i="1"/>
  <c r="C62" i="1" l="1"/>
  <c r="E61" i="1"/>
  <c r="C63" i="1" l="1"/>
  <c r="E62" i="1"/>
  <c r="C64" i="1" l="1"/>
  <c r="E63" i="1"/>
  <c r="C65" i="1" l="1"/>
  <c r="E64" i="1"/>
  <c r="C66" i="1" l="1"/>
  <c r="E65" i="1"/>
  <c r="C67" i="1" l="1"/>
  <c r="E66" i="1"/>
  <c r="C68" i="1" l="1"/>
  <c r="E67" i="1"/>
  <c r="C69" i="1" l="1"/>
  <c r="E68" i="1"/>
  <c r="C70" i="1" l="1"/>
  <c r="E69" i="1"/>
  <c r="C71" i="1" l="1"/>
  <c r="E70" i="1"/>
  <c r="C72" i="1" l="1"/>
  <c r="E71" i="1"/>
  <c r="C73" i="1" l="1"/>
  <c r="E72" i="1"/>
  <c r="C74" i="1" l="1"/>
  <c r="E73" i="1"/>
  <c r="C75" i="1" l="1"/>
  <c r="E74" i="1"/>
  <c r="C76" i="1" l="1"/>
  <c r="E75" i="1"/>
  <c r="C77" i="1" l="1"/>
  <c r="E76" i="1"/>
  <c r="C78" i="1" l="1"/>
  <c r="E77" i="1"/>
  <c r="C79" i="1" l="1"/>
  <c r="E78" i="1"/>
  <c r="C80" i="1" l="1"/>
  <c r="E79" i="1"/>
  <c r="C81" i="1" l="1"/>
  <c r="E80" i="1"/>
  <c r="C82" i="1" l="1"/>
  <c r="E81" i="1"/>
  <c r="C83" i="1" l="1"/>
  <c r="E82" i="1"/>
  <c r="C84" i="1" l="1"/>
  <c r="E83" i="1"/>
  <c r="C85" i="1" l="1"/>
  <c r="E84" i="1"/>
  <c r="C86" i="1" l="1"/>
  <c r="E85" i="1"/>
  <c r="C87" i="1" l="1"/>
  <c r="F30" i="1" s="1"/>
  <c r="E86" i="1"/>
  <c r="F33" i="1" a="1"/>
  <c r="F33" i="1" s="1"/>
  <c r="E87" i="1" l="1"/>
  <c r="F32" i="1" s="1"/>
  <c r="F34" i="1" l="1" a="1"/>
  <c r="F34" i="1" s="1"/>
</calcChain>
</file>

<file path=xl/sharedStrings.xml><?xml version="1.0" encoding="utf-8"?>
<sst xmlns="http://schemas.openxmlformats.org/spreadsheetml/2006/main" count="317" uniqueCount="237">
  <si>
    <t>発電量</t>
    <rPh sb="0" eb="3">
      <t>ハツデンリョウ</t>
    </rPh>
    <phoneticPr fontId="1"/>
  </si>
  <si>
    <t>自家消費量</t>
    <rPh sb="0" eb="5">
      <t>ジカショウヒリョウ</t>
    </rPh>
    <phoneticPr fontId="1"/>
  </si>
  <si>
    <t>内、自家消費量</t>
    <rPh sb="0" eb="1">
      <t>ウチ</t>
    </rPh>
    <rPh sb="2" eb="7">
      <t>ジカショウヒリョウ</t>
    </rPh>
    <phoneticPr fontId="1"/>
  </si>
  <si>
    <t>　　売電量</t>
    <rPh sb="2" eb="5">
      <t>バイデンリョウ</t>
    </rPh>
    <phoneticPr fontId="1"/>
  </si>
  <si>
    <t>kWh</t>
    <phoneticPr fontId="1"/>
  </si>
  <si>
    <t>投資額</t>
    <rPh sb="0" eb="3">
      <t>トウシガク</t>
    </rPh>
    <phoneticPr fontId="1"/>
  </si>
  <si>
    <t>初期費用</t>
    <rPh sb="0" eb="4">
      <t>ショキヒヨウ</t>
    </rPh>
    <phoneticPr fontId="1"/>
  </si>
  <si>
    <t>維持費用</t>
    <rPh sb="0" eb="4">
      <t>イジヒヨウ</t>
    </rPh>
    <phoneticPr fontId="1"/>
  </si>
  <si>
    <t>パワコン更新費用</t>
    <rPh sb="4" eb="6">
      <t>コウシン</t>
    </rPh>
    <rPh sb="6" eb="8">
      <t>ヒヨウ</t>
    </rPh>
    <phoneticPr fontId="1"/>
  </si>
  <si>
    <t>廃棄費用</t>
    <rPh sb="0" eb="4">
      <t>ハイキヒヨウ</t>
    </rPh>
    <phoneticPr fontId="1"/>
  </si>
  <si>
    <t>耐用年数</t>
    <rPh sb="0" eb="4">
      <t>タイヨウネンスウ</t>
    </rPh>
    <phoneticPr fontId="1"/>
  </si>
  <si>
    <t>パネル</t>
    <phoneticPr fontId="1"/>
  </si>
  <si>
    <t>パワコン</t>
    <phoneticPr fontId="1"/>
  </si>
  <si>
    <t>年</t>
    <rPh sb="0" eb="1">
      <t>ネン</t>
    </rPh>
    <phoneticPr fontId="1"/>
  </si>
  <si>
    <t>備考</t>
    <rPh sb="0" eb="2">
      <t>ビコウ</t>
    </rPh>
    <phoneticPr fontId="1"/>
  </si>
  <si>
    <t>補助金等</t>
    <rPh sb="0" eb="4">
      <t>ホジョキントウ</t>
    </rPh>
    <phoneticPr fontId="1"/>
  </si>
  <si>
    <t>設置時</t>
    <rPh sb="0" eb="3">
      <t>セッチジ</t>
    </rPh>
    <phoneticPr fontId="1"/>
  </si>
  <si>
    <t>パワコン更新時</t>
    <rPh sb="4" eb="7">
      <t>コウシンジ</t>
    </rPh>
    <phoneticPr fontId="1"/>
  </si>
  <si>
    <t>投資額関係</t>
    <rPh sb="0" eb="3">
      <t>トウシガク</t>
    </rPh>
    <rPh sb="3" eb="5">
      <t>カンケイ</t>
    </rPh>
    <phoneticPr fontId="1"/>
  </si>
  <si>
    <t>便益関係</t>
    <rPh sb="0" eb="4">
      <t>ベンエキカンケイ</t>
    </rPh>
    <phoneticPr fontId="1"/>
  </si>
  <si>
    <t>自家消費による電力購入費用削減分</t>
    <rPh sb="0" eb="4">
      <t>ジカショウヒ</t>
    </rPh>
    <rPh sb="7" eb="9">
      <t>デンリョク</t>
    </rPh>
    <rPh sb="9" eb="11">
      <t>コウニュウ</t>
    </rPh>
    <rPh sb="11" eb="13">
      <t>ヒヨウ</t>
    </rPh>
    <rPh sb="13" eb="15">
      <t>サクゲン</t>
    </rPh>
    <rPh sb="15" eb="16">
      <t>ブン</t>
    </rPh>
    <phoneticPr fontId="1"/>
  </si>
  <si>
    <t>売電分</t>
    <rPh sb="0" eb="2">
      <t>バイデン</t>
    </rPh>
    <rPh sb="2" eb="3">
      <t>ブン</t>
    </rPh>
    <phoneticPr fontId="1"/>
  </si>
  <si>
    <t>FIT期間中</t>
    <rPh sb="3" eb="6">
      <t>キカンチュウ</t>
    </rPh>
    <phoneticPr fontId="1"/>
  </si>
  <si>
    <t>FIT終了後</t>
    <rPh sb="3" eb="6">
      <t>シュウリョウゴ</t>
    </rPh>
    <phoneticPr fontId="1"/>
  </si>
  <si>
    <t>円/kWh</t>
    <rPh sb="0" eb="1">
      <t>エン</t>
    </rPh>
    <phoneticPr fontId="1"/>
  </si>
  <si>
    <t>11年目以降。</t>
    <rPh sb="2" eb="4">
      <t>ネンメ</t>
    </rPh>
    <rPh sb="4" eb="6">
      <t>イコウ</t>
    </rPh>
    <phoneticPr fontId="1"/>
  </si>
  <si>
    <t>当初10年間。</t>
    <rPh sb="0" eb="2">
      <t>トウショ</t>
    </rPh>
    <rPh sb="4" eb="6">
      <t>ネンカン</t>
    </rPh>
    <phoneticPr fontId="1"/>
  </si>
  <si>
    <t>１．入力項目</t>
    <rPh sb="2" eb="6">
      <t>ニュウリョクコウモク</t>
    </rPh>
    <phoneticPr fontId="1"/>
  </si>
  <si>
    <t>項目</t>
    <rPh sb="0" eb="2">
      <t>コウモク</t>
    </rPh>
    <phoneticPr fontId="1"/>
  </si>
  <si>
    <t>数量</t>
    <rPh sb="0" eb="2">
      <t>スウリョウ</t>
    </rPh>
    <phoneticPr fontId="1"/>
  </si>
  <si>
    <t>太陽光発電</t>
    <rPh sb="0" eb="5">
      <t>タイヨウコウハツデン</t>
    </rPh>
    <phoneticPr fontId="1"/>
  </si>
  <si>
    <t>システム</t>
    <phoneticPr fontId="1"/>
  </si>
  <si>
    <t>関係</t>
    <phoneticPr fontId="1"/>
  </si>
  <si>
    <t>発電総量</t>
    <rPh sb="0" eb="4">
      <t>ハツデンソウリョウ</t>
    </rPh>
    <phoneticPr fontId="1"/>
  </si>
  <si>
    <t>設置容量</t>
    <rPh sb="0" eb="4">
      <t>セッチヨウリョウ</t>
    </rPh>
    <phoneticPr fontId="1"/>
  </si>
  <si>
    <t>kW</t>
    <phoneticPr fontId="1"/>
  </si>
  <si>
    <t>万円/年</t>
    <rPh sb="0" eb="2">
      <t>マンエン</t>
    </rPh>
    <rPh sb="3" eb="4">
      <t>ネン</t>
    </rPh>
    <phoneticPr fontId="1"/>
  </si>
  <si>
    <t>万円/台</t>
    <rPh sb="0" eb="1">
      <t>マン</t>
    </rPh>
    <rPh sb="1" eb="2">
      <t>エン</t>
    </rPh>
    <rPh sb="3" eb="4">
      <t>ダイ</t>
    </rPh>
    <phoneticPr fontId="1"/>
  </si>
  <si>
    <t>万円/一式</t>
    <rPh sb="0" eb="1">
      <t>マン</t>
    </rPh>
    <rPh sb="1" eb="2">
      <t>エン</t>
    </rPh>
    <rPh sb="3" eb="5">
      <t>イッシキ</t>
    </rPh>
    <phoneticPr fontId="1"/>
  </si>
  <si>
    <t>２．評価</t>
    <rPh sb="2" eb="4">
      <t>ヒョウカ</t>
    </rPh>
    <phoneticPr fontId="1"/>
  </si>
  <si>
    <t>自家消費による電力購入費用削減額</t>
    <rPh sb="0" eb="4">
      <t>ジカショウヒ</t>
    </rPh>
    <rPh sb="7" eb="9">
      <t>デンリョク</t>
    </rPh>
    <rPh sb="9" eb="11">
      <t>コウニュウ</t>
    </rPh>
    <rPh sb="11" eb="13">
      <t>ヒヨウ</t>
    </rPh>
    <rPh sb="13" eb="15">
      <t>サクゲン</t>
    </rPh>
    <rPh sb="15" eb="16">
      <t>ガク</t>
    </rPh>
    <phoneticPr fontId="1"/>
  </si>
  <si>
    <t>売電額</t>
    <rPh sb="0" eb="2">
      <t>バイデン</t>
    </rPh>
    <rPh sb="2" eb="3">
      <t>ガク</t>
    </rPh>
    <phoneticPr fontId="1"/>
  </si>
  <si>
    <t>万円/年</t>
    <rPh sb="0" eb="1">
      <t>マン</t>
    </rPh>
    <rPh sb="1" eb="2">
      <t>エン</t>
    </rPh>
    <rPh sb="3" eb="4">
      <t>ネン</t>
    </rPh>
    <phoneticPr fontId="1"/>
  </si>
  <si>
    <t>投資回収年</t>
    <rPh sb="0" eb="5">
      <t>トウシカイシュウネン</t>
    </rPh>
    <phoneticPr fontId="1"/>
  </si>
  <si>
    <t>年目</t>
    <rPh sb="0" eb="1">
      <t>ネン</t>
    </rPh>
    <rPh sb="1" eb="2">
      <t>メ</t>
    </rPh>
    <phoneticPr fontId="1"/>
  </si>
  <si>
    <t>設置後年数</t>
    <rPh sb="0" eb="5">
      <t>セッチゴネンスウ</t>
    </rPh>
    <phoneticPr fontId="1"/>
  </si>
  <si>
    <t>投資額（補助なし）</t>
    <rPh sb="0" eb="3">
      <t>トウシガク</t>
    </rPh>
    <rPh sb="4" eb="6">
      <t>ホジョ</t>
    </rPh>
    <phoneticPr fontId="1"/>
  </si>
  <si>
    <t>便益</t>
    <rPh sb="0" eb="2">
      <t>ベンエキ</t>
    </rPh>
    <phoneticPr fontId="1"/>
  </si>
  <si>
    <t>投資額（補助あり）</t>
    <rPh sb="0" eb="3">
      <t>トウシガク</t>
    </rPh>
    <rPh sb="4" eb="6">
      <t>ホジョ</t>
    </rPh>
    <phoneticPr fontId="1"/>
  </si>
  <si>
    <t>万円</t>
    <rPh sb="0" eb="2">
      <t>マンエン</t>
    </rPh>
    <phoneticPr fontId="1"/>
  </si>
  <si>
    <t>設置後の便益および投資額の累積</t>
    <rPh sb="0" eb="2">
      <t>セッチ</t>
    </rPh>
    <rPh sb="2" eb="3">
      <t>ゴ</t>
    </rPh>
    <rPh sb="4" eb="6">
      <t>ベンエキ</t>
    </rPh>
    <rPh sb="9" eb="12">
      <t>トウシガク</t>
    </rPh>
    <rPh sb="13" eb="15">
      <t>ルイセキ</t>
    </rPh>
    <phoneticPr fontId="1"/>
  </si>
  <si>
    <t>FIT中</t>
    <rPh sb="3" eb="4">
      <t>チュウ</t>
    </rPh>
    <phoneticPr fontId="1"/>
  </si>
  <si>
    <t>FIT後</t>
    <rPh sb="3" eb="4">
      <t>ゴ</t>
    </rPh>
    <phoneticPr fontId="1"/>
  </si>
  <si>
    <t>売電量</t>
    <rPh sb="0" eb="3">
      <t>バイデンリョウ</t>
    </rPh>
    <phoneticPr fontId="1"/>
  </si>
  <si>
    <t>MJ</t>
    <phoneticPr fontId="1"/>
  </si>
  <si>
    <t>電力量変換値</t>
    <rPh sb="0" eb="3">
      <t>デンリョクリョウ</t>
    </rPh>
    <rPh sb="3" eb="5">
      <t>ヘンカン</t>
    </rPh>
    <rPh sb="5" eb="6">
      <t>チ</t>
    </rPh>
    <phoneticPr fontId="1"/>
  </si>
  <si>
    <t>GJ/千kWh</t>
    <rPh sb="3" eb="4">
      <t>セン</t>
    </rPh>
    <phoneticPr fontId="1"/>
  </si>
  <si>
    <t>算定結果の値</t>
    <rPh sb="0" eb="4">
      <t>サンテイケッカ</t>
    </rPh>
    <rPh sb="5" eb="6">
      <t>チ</t>
    </rPh>
    <phoneticPr fontId="1"/>
  </si>
  <si>
    <t>設備利用率</t>
    <rPh sb="0" eb="2">
      <t>セツビ</t>
    </rPh>
    <rPh sb="2" eb="5">
      <t>リヨウリツ</t>
    </rPh>
    <phoneticPr fontId="1"/>
  </si>
  <si>
    <t>余剰売電比率</t>
    <rPh sb="0" eb="2">
      <t>ヨジョウ</t>
    </rPh>
    <rPh sb="2" eb="4">
      <t>バイデン</t>
    </rPh>
    <rPh sb="4" eb="6">
      <t>ヒリツ</t>
    </rPh>
    <phoneticPr fontId="1"/>
  </si>
  <si>
    <t>％</t>
    <phoneticPr fontId="1"/>
  </si>
  <si>
    <t>発電量算定条件</t>
    <rPh sb="0" eb="3">
      <t>ハツデンリョウ</t>
    </rPh>
    <rPh sb="3" eb="7">
      <t>サンテイジョウケン</t>
    </rPh>
    <phoneticPr fontId="1"/>
  </si>
  <si>
    <t>自家消費分の便益</t>
    <rPh sb="0" eb="5">
      <t>ジカショウヒブン</t>
    </rPh>
    <rPh sb="6" eb="8">
      <t>ベンエキ</t>
    </rPh>
    <phoneticPr fontId="1"/>
  </si>
  <si>
    <t>FIT調達価格</t>
    <rPh sb="3" eb="7">
      <t>チョウタツカカク</t>
    </rPh>
    <phoneticPr fontId="1"/>
  </si>
  <si>
    <t>FIT後の売電価格</t>
    <rPh sb="3" eb="4">
      <t>ゴ</t>
    </rPh>
    <rPh sb="5" eb="9">
      <t>バイデンカカク</t>
    </rPh>
    <phoneticPr fontId="1"/>
  </si>
  <si>
    <t>2024年度</t>
    <rPh sb="4" eb="6">
      <t>ネンド</t>
    </rPh>
    <phoneticPr fontId="1"/>
  </si>
  <si>
    <t>2025年度</t>
    <rPh sb="4" eb="6">
      <t>ネンド</t>
    </rPh>
    <phoneticPr fontId="1"/>
  </si>
  <si>
    <t>①資料１に掲載された電力単価</t>
    <rPh sb="1" eb="3">
      <t>シリョウ</t>
    </rPh>
    <rPh sb="5" eb="7">
      <t>ケイサイ</t>
    </rPh>
    <rPh sb="10" eb="14">
      <t>デンリョクタンカ</t>
    </rPh>
    <phoneticPr fontId="1"/>
  </si>
  <si>
    <t>①資料１に掲載されたシステム単価</t>
    <rPh sb="1" eb="3">
      <t>シリョウ</t>
    </rPh>
    <rPh sb="5" eb="7">
      <t>ケイサイ</t>
    </rPh>
    <rPh sb="14" eb="16">
      <t>タンカ</t>
    </rPh>
    <phoneticPr fontId="1"/>
  </si>
  <si>
    <t>システム費用</t>
    <rPh sb="4" eb="6">
      <t>ヒヨウ</t>
    </rPh>
    <phoneticPr fontId="1"/>
  </si>
  <si>
    <t>運転維持費</t>
    <rPh sb="0" eb="5">
      <t>ウンテンイジヒ</t>
    </rPh>
    <phoneticPr fontId="1"/>
  </si>
  <si>
    <t>万円/kW</t>
    <rPh sb="0" eb="1">
      <t>マン</t>
    </rPh>
    <rPh sb="1" eb="2">
      <t>エン</t>
    </rPh>
    <phoneticPr fontId="1"/>
  </si>
  <si>
    <t>万円/kW/年</t>
    <rPh sb="0" eb="1">
      <t>マン</t>
    </rPh>
    <rPh sb="1" eb="2">
      <t>エン</t>
    </rPh>
    <rPh sb="6" eb="7">
      <t>ネン</t>
    </rPh>
    <phoneticPr fontId="1"/>
  </si>
  <si>
    <r>
      <t>廃棄費用</t>
    </r>
    <r>
      <rPr>
        <vertAlign val="superscript"/>
        <sz val="11"/>
        <color theme="1"/>
        <rFont val="游ゴシック"/>
        <family val="3"/>
        <charset val="128"/>
        <scheme val="minor"/>
      </rPr>
      <t>※</t>
    </r>
    <rPh sb="0" eb="4">
      <t>ハイキヒヨウ</t>
    </rPh>
    <phoneticPr fontId="1"/>
  </si>
  <si>
    <t>再エネ賦課金</t>
    <rPh sb="0" eb="1">
      <t>サイ</t>
    </rPh>
    <rPh sb="3" eb="6">
      <t>フカキン</t>
    </rPh>
    <phoneticPr fontId="1"/>
  </si>
  <si>
    <t>2024.3.31まで</t>
    <phoneticPr fontId="1"/>
  </si>
  <si>
    <t>2024.4.1以降</t>
    <rPh sb="8" eb="10">
      <t>イコウ</t>
    </rPh>
    <phoneticPr fontId="1"/>
  </si>
  <si>
    <t>120kWhまで</t>
  </si>
  <si>
    <t>300kWhまで</t>
  </si>
  <si>
    <t>300kWh超</t>
    <rPh sb="6" eb="7">
      <t>チョウ</t>
    </rPh>
    <phoneticPr fontId="1"/>
  </si>
  <si>
    <t>基本料金</t>
    <rPh sb="0" eb="4">
      <t>キホンリョウキン</t>
    </rPh>
    <phoneticPr fontId="1"/>
  </si>
  <si>
    <t>電力量料金</t>
    <rPh sb="0" eb="3">
      <t>デンリョクリョウ</t>
    </rPh>
    <rPh sb="3" eb="5">
      <t>リョウキン</t>
    </rPh>
    <phoneticPr fontId="1"/>
  </si>
  <si>
    <t>260kWh/月の場合の電力料金の平均（基本料金を除く）</t>
    <rPh sb="7" eb="8">
      <t>ツキ</t>
    </rPh>
    <rPh sb="9" eb="11">
      <t>バアイ</t>
    </rPh>
    <rPh sb="12" eb="14">
      <t>デンリョク</t>
    </rPh>
    <rPh sb="14" eb="16">
      <t>リョウキン</t>
    </rPh>
    <rPh sb="17" eb="19">
      <t>ヘイキン</t>
    </rPh>
    <rPh sb="20" eb="24">
      <t>キホンリョウキン</t>
    </rPh>
    <rPh sb="25" eb="26">
      <t>ノゾ</t>
    </rPh>
    <phoneticPr fontId="1"/>
  </si>
  <si>
    <t>電力料金の平均</t>
    <rPh sb="0" eb="4">
      <t>デンリョクリョウキン</t>
    </rPh>
    <rPh sb="5" eb="7">
      <t>ヘイキン</t>
    </rPh>
    <phoneticPr fontId="1"/>
  </si>
  <si>
    <t>円/1契約</t>
    <rPh sb="0" eb="1">
      <t>エン</t>
    </rPh>
    <rPh sb="3" eb="5">
      <t>ケイヤク</t>
    </rPh>
    <phoneticPr fontId="1"/>
  </si>
  <si>
    <t>②東京電力の平均モデルを用いた場合の電力料金の平均（自家消費分の便益）</t>
    <rPh sb="1" eb="5">
      <t>トウキョウデンリョク</t>
    </rPh>
    <rPh sb="6" eb="8">
      <t>ヘイキン</t>
    </rPh>
    <rPh sb="12" eb="13">
      <t>モチ</t>
    </rPh>
    <rPh sb="15" eb="17">
      <t>バアイ</t>
    </rPh>
    <rPh sb="18" eb="22">
      <t>デンリョクリョウキン</t>
    </rPh>
    <rPh sb="23" eb="25">
      <t>ヘイキン</t>
    </rPh>
    <rPh sb="26" eb="31">
      <t>ジカショウヒブン</t>
    </rPh>
    <rPh sb="32" eb="34">
      <t>ベンエキ</t>
    </rPh>
    <phoneticPr fontId="1"/>
  </si>
  <si>
    <t>計</t>
    <phoneticPr fontId="1"/>
  </si>
  <si>
    <t>円/月</t>
    <rPh sb="0" eb="1">
      <t>エン</t>
    </rPh>
    <rPh sb="2" eb="3">
      <t>ツキ</t>
    </rPh>
    <phoneticPr fontId="1"/>
  </si>
  <si>
    <t>円/kWh/月</t>
    <rPh sb="0" eb="1">
      <t>エン</t>
    </rPh>
    <rPh sb="6" eb="7">
      <t>ツキ</t>
    </rPh>
    <phoneticPr fontId="1"/>
  </si>
  <si>
    <t>・平均モデル：重量電灯B・30A契約、使用電力量260kWh/月</t>
    <rPh sb="1" eb="3">
      <t>ヘイキン</t>
    </rPh>
    <rPh sb="7" eb="9">
      <t>ジュウリョウ</t>
    </rPh>
    <rPh sb="9" eb="11">
      <t>デントウ</t>
    </rPh>
    <rPh sb="16" eb="18">
      <t>ケイヤク</t>
    </rPh>
    <rPh sb="19" eb="24">
      <t>シヨウデンリョクリョウ</t>
    </rPh>
    <rPh sb="31" eb="32">
      <t>ツキ</t>
    </rPh>
    <phoneticPr fontId="1"/>
  </si>
  <si>
    <t>・再エネ賦課金：1.40円/kWh（2024年4月まで）</t>
    <rPh sb="1" eb="2">
      <t>サイ</t>
    </rPh>
    <rPh sb="4" eb="7">
      <t>フカキン</t>
    </rPh>
    <rPh sb="12" eb="13">
      <t>エン</t>
    </rPh>
    <rPh sb="22" eb="23">
      <t>ネン</t>
    </rPh>
    <rPh sb="24" eb="25">
      <t>ガツ</t>
    </rPh>
    <phoneticPr fontId="1"/>
  </si>
  <si>
    <t>・電力料金（従量電灯B・30A契約</t>
    <rPh sb="1" eb="3">
      <t>デンリョク</t>
    </rPh>
    <rPh sb="3" eb="5">
      <t>リョウキン</t>
    </rPh>
    <rPh sb="6" eb="8">
      <t>ジュウリョウ</t>
    </rPh>
    <rPh sb="8" eb="10">
      <t>デントウ</t>
    </rPh>
    <rPh sb="15" eb="17">
      <t>ケイヤク</t>
    </rPh>
    <phoneticPr fontId="1"/>
  </si>
  <si>
    <t>※ 資料１：「令和6年度以降の調達価格等に関する意見」（令和6年2月7日、調達価格等</t>
    <rPh sb="2" eb="4">
      <t>シリョウ</t>
    </rPh>
    <phoneticPr fontId="1"/>
  </si>
  <si>
    <t>【参考：太陽光発電システム単価】</t>
    <rPh sb="4" eb="9">
      <t>タイヨウコウハツデン</t>
    </rPh>
    <phoneticPr fontId="1"/>
  </si>
  <si>
    <t>設備利用率</t>
    <rPh sb="0" eb="5">
      <t>セツビリヨウリツ</t>
    </rPh>
    <phoneticPr fontId="1"/>
  </si>
  <si>
    <t>余剰売電比率</t>
    <rPh sb="0" eb="6">
      <t>ヨジョウバイデンヒリツ</t>
    </rPh>
    <phoneticPr fontId="1"/>
  </si>
  <si>
    <t>設備利用率(kWh）/（経過時間(h)×設備出力(kW））×100</t>
    <rPh sb="0" eb="5">
      <t>セツビリヨウリツ</t>
    </rPh>
    <rPh sb="12" eb="16">
      <t>ケイカジカン</t>
    </rPh>
    <rPh sb="20" eb="24">
      <t>セツビシュツリョク</t>
    </rPh>
    <phoneticPr fontId="1"/>
  </si>
  <si>
    <t>売電量/発電量</t>
    <rPh sb="0" eb="3">
      <t>バイデンリョウ</t>
    </rPh>
    <rPh sb="4" eb="7">
      <t>ハツデンリョウ</t>
    </rPh>
    <phoneticPr fontId="1"/>
  </si>
  <si>
    <r>
      <t>補助金なし</t>
    </r>
    <r>
      <rPr>
        <b/>
        <sz val="9"/>
        <color theme="1"/>
        <rFont val="游ゴシック"/>
        <family val="3"/>
        <charset val="128"/>
        <scheme val="minor"/>
      </rPr>
      <t>（補助金考慮しない）</t>
    </r>
    <rPh sb="0" eb="3">
      <t>ホジョキン</t>
    </rPh>
    <rPh sb="6" eb="9">
      <t>ホジョキン</t>
    </rPh>
    <rPh sb="9" eb="11">
      <t>コウリョ</t>
    </rPh>
    <phoneticPr fontId="1"/>
  </si>
  <si>
    <r>
      <t>補助金あり</t>
    </r>
    <r>
      <rPr>
        <b/>
        <sz val="9"/>
        <color theme="1"/>
        <rFont val="游ゴシック"/>
        <family val="3"/>
        <charset val="128"/>
        <scheme val="minor"/>
      </rPr>
      <t>（設置時及びパワコン更新時）</t>
    </r>
    <rPh sb="0" eb="3">
      <t>ホジョキン</t>
    </rPh>
    <rPh sb="6" eb="8">
      <t>セッチ</t>
    </rPh>
    <rPh sb="8" eb="9">
      <t>ジ</t>
    </rPh>
    <rPh sb="9" eb="10">
      <t>オヨ</t>
    </rPh>
    <rPh sb="15" eb="18">
      <t>コウシンジ</t>
    </rPh>
    <phoneticPr fontId="1"/>
  </si>
  <si>
    <t>万円/式</t>
    <rPh sb="0" eb="1">
      <t>マン</t>
    </rPh>
    <rPh sb="1" eb="2">
      <t>エン</t>
    </rPh>
    <rPh sb="3" eb="4">
      <t>シキ</t>
    </rPh>
    <phoneticPr fontId="1"/>
  </si>
  <si>
    <t>※投資額関係、便益関係のデフォルト値は、「参考　発電量算定等シート」参照</t>
    <rPh sb="1" eb="6">
      <t>トウシガクカンケイ</t>
    </rPh>
    <rPh sb="7" eb="11">
      <t>ベンエキカンケイ</t>
    </rPh>
    <rPh sb="17" eb="18">
      <t>チ</t>
    </rPh>
    <rPh sb="21" eb="23">
      <t>サンコウ</t>
    </rPh>
    <rPh sb="24" eb="30">
      <t>ハツデンリョウサンテイトウ</t>
    </rPh>
    <rPh sb="34" eb="36">
      <t>サンショウ</t>
    </rPh>
    <phoneticPr fontId="1"/>
  </si>
  <si>
    <t>便益計</t>
    <rPh sb="0" eb="2">
      <t>ベンエキ</t>
    </rPh>
    <rPh sb="2" eb="3">
      <t>ケイ</t>
    </rPh>
    <phoneticPr fontId="1"/>
  </si>
  <si>
    <t>投資額計（補助金なし）</t>
    <rPh sb="0" eb="2">
      <t>トウシ</t>
    </rPh>
    <rPh sb="2" eb="3">
      <t>ガク</t>
    </rPh>
    <rPh sb="3" eb="4">
      <t>ケイ</t>
    </rPh>
    <rPh sb="5" eb="8">
      <t>ホジョキン</t>
    </rPh>
    <phoneticPr fontId="1"/>
  </si>
  <si>
    <t>投資額計（補助金あり）</t>
    <rPh sb="0" eb="2">
      <t>トウシ</t>
    </rPh>
    <rPh sb="2" eb="3">
      <t>ガク</t>
    </rPh>
    <rPh sb="3" eb="4">
      <t>ケイ</t>
    </rPh>
    <rPh sb="5" eb="8">
      <t>ホジョキン</t>
    </rPh>
    <phoneticPr fontId="1"/>
  </si>
  <si>
    <t>パネル耐用</t>
    <rPh sb="3" eb="5">
      <t>タイヨウ</t>
    </rPh>
    <phoneticPr fontId="1"/>
  </si>
  <si>
    <t>期間中収支</t>
    <phoneticPr fontId="1"/>
  </si>
  <si>
    <t>評価項目</t>
    <rPh sb="0" eb="4">
      <t>ヒョウカコウモク</t>
    </rPh>
    <phoneticPr fontId="1"/>
  </si>
  <si>
    <t>評価</t>
    <rPh sb="0" eb="2">
      <t>ヒョウカ</t>
    </rPh>
    <phoneticPr fontId="1"/>
  </si>
  <si>
    <t>評価時メモ</t>
    <rPh sb="0" eb="3">
      <t>ヒョウカジ</t>
    </rPh>
    <phoneticPr fontId="1"/>
  </si>
  <si>
    <t>発電状況</t>
    <rPh sb="0" eb="4">
      <t>ハツデンジョウキョウ</t>
    </rPh>
    <phoneticPr fontId="1"/>
  </si>
  <si>
    <t>参考　太陽光発電システムの発電量の入力値算定シート</t>
    <rPh sb="0" eb="2">
      <t>サンコウ</t>
    </rPh>
    <rPh sb="3" eb="8">
      <t>タイヨウコウハツデン</t>
    </rPh>
    <rPh sb="13" eb="15">
      <t>ハツデン</t>
    </rPh>
    <rPh sb="15" eb="16">
      <t>リョウ</t>
    </rPh>
    <rPh sb="17" eb="20">
      <t>ニュウリョクチ</t>
    </rPh>
    <rPh sb="20" eb="22">
      <t>サンテイ</t>
    </rPh>
    <phoneticPr fontId="1"/>
  </si>
  <si>
    <t>①資料１に掲載された条件を用いる場合</t>
    <rPh sb="1" eb="3">
      <t>シリョウ</t>
    </rPh>
    <rPh sb="5" eb="7">
      <t>ケイサイ</t>
    </rPh>
    <rPh sb="10" eb="12">
      <t>ジョウケン</t>
    </rPh>
    <rPh sb="13" eb="14">
      <t>モチ</t>
    </rPh>
    <rPh sb="16" eb="18">
      <t>バアイ</t>
    </rPh>
    <phoneticPr fontId="1"/>
  </si>
  <si>
    <t>【発電量等の入力値の算定】</t>
    <phoneticPr fontId="1"/>
  </si>
  <si>
    <t>資料１に関する情報</t>
    <rPh sb="0" eb="2">
      <t>シリョウ</t>
    </rPh>
    <rPh sb="4" eb="5">
      <t>カン</t>
    </rPh>
    <rPh sb="7" eb="9">
      <t>ジョウホウ</t>
    </rPh>
    <phoneticPr fontId="1"/>
  </si>
  <si>
    <t>「令和6年度以降の調達価格等に関する意見」（令和6年2月7日、調達価格等算定委員会）</t>
    <phoneticPr fontId="1"/>
  </si>
  <si>
    <t>https://www.meti.go.jp/shingikai/santeii/pdf/20240207_1.pdf</t>
    <phoneticPr fontId="1"/>
  </si>
  <si>
    <t>資料名：</t>
    <rPh sb="0" eb="3">
      <t>シリョウメイ</t>
    </rPh>
    <phoneticPr fontId="1"/>
  </si>
  <si>
    <t>URL：</t>
    <phoneticPr fontId="1"/>
  </si>
  <si>
    <t>　別紙「令和6年度以降（2024年度以降）の調達価格等について」①太陽光発電（10kW未満）</t>
    <phoneticPr fontId="1"/>
  </si>
  <si>
    <t>抜粋：</t>
    <rPh sb="0" eb="2">
      <t>バッスイ</t>
    </rPh>
    <phoneticPr fontId="1"/>
  </si>
  <si>
    <t>資料２に関する情報</t>
    <rPh sb="0" eb="2">
      <t>シリョウ</t>
    </rPh>
    <rPh sb="4" eb="5">
      <t>カン</t>
    </rPh>
    <rPh sb="7" eb="9">
      <t>ジョウホウ</t>
    </rPh>
    <phoneticPr fontId="1"/>
  </si>
  <si>
    <t>「ネット・ゼロ・エネルギー・ハウス実証事業調査発表会2023」資料</t>
    <rPh sb="17" eb="21">
      <t>ジッショウジギョウ</t>
    </rPh>
    <rPh sb="21" eb="26">
      <t>チョウサハッピョウカイ</t>
    </rPh>
    <rPh sb="31" eb="33">
      <t>シリョウ</t>
    </rPh>
    <phoneticPr fontId="1"/>
  </si>
  <si>
    <t>https://sii.or.jp/zeh/conference_2023.html</t>
    <phoneticPr fontId="1"/>
  </si>
  <si>
    <t>都道府県</t>
    <rPh sb="0" eb="4">
      <t>トドウフケン</t>
    </rPh>
    <phoneticPr fontId="1"/>
  </si>
  <si>
    <t>年間日射地域区分ごとの平均値（kWh/kW・年）</t>
    <rPh sb="0" eb="2">
      <t>ネンカン</t>
    </rPh>
    <rPh sb="2" eb="4">
      <t>ニッシャ</t>
    </rPh>
    <rPh sb="4" eb="6">
      <t>チイキ</t>
    </rPh>
    <rPh sb="6" eb="8">
      <t>クブン</t>
    </rPh>
    <rPh sb="11" eb="14">
      <t>ヘイキンチ</t>
    </rPh>
    <phoneticPr fontId="1"/>
  </si>
  <si>
    <t>N数</t>
    <rPh sb="1" eb="2">
      <t>スウ</t>
    </rPh>
    <phoneticPr fontId="1"/>
  </si>
  <si>
    <t>A1地域</t>
    <rPh sb="2" eb="4">
      <t>チイキ</t>
    </rPh>
    <phoneticPr fontId="1"/>
  </si>
  <si>
    <t>Ａ２地域</t>
    <rPh sb="2" eb="4">
      <t>チイキ</t>
    </rPh>
    <phoneticPr fontId="1"/>
  </si>
  <si>
    <t>Ａ３地域</t>
    <rPh sb="2" eb="4">
      <t>チイキ</t>
    </rPh>
    <phoneticPr fontId="1"/>
  </si>
  <si>
    <t>Ａ４地域</t>
    <rPh sb="2" eb="4">
      <t>チイキ</t>
    </rPh>
    <phoneticPr fontId="1"/>
  </si>
  <si>
    <t>Ａ５地域</t>
    <rPh sb="2" eb="4">
      <t>チイキ</t>
    </rPh>
    <phoneticPr fontId="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</si>
  <si>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</si>
  <si>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</si>
  <si>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</si>
  <si>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</si>
  <si>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</si>
  <si>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</si>
  <si>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</si>
  <si>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</si>
  <si>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</si>
  <si>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</si>
  <si>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</si>
  <si>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</si>
  <si>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</si>
  <si>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</si>
  <si>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</si>
  <si>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</si>
  <si>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</si>
  <si>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</si>
  <si>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</si>
  <si>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</si>
  <si>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</si>
  <si>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</si>
  <si>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</si>
  <si>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</si>
  <si>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</si>
  <si>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</si>
  <si>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</si>
  <si>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</si>
  <si>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</si>
  <si>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</si>
  <si>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</si>
  <si>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</si>
  <si>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</si>
  <si>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</si>
  <si>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</si>
  <si>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</si>
  <si>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</si>
  <si>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</si>
  <si>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</si>
  <si>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</si>
  <si>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</si>
  <si>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</si>
  <si>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</si>
  <si>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</si>
  <si>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</si>
  <si>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</si>
  <si>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</si>
  <si>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都道府県ごとの太陽光発電による平均年間総エネルギー量実績データ（日射区分別）</t>
    <phoneticPr fontId="1"/>
  </si>
  <si>
    <t>平均値</t>
    <phoneticPr fontId="1"/>
  </si>
  <si>
    <t>（kWh/kW・年）</t>
    <phoneticPr fontId="1"/>
  </si>
  <si>
    <t>※資料１の別紙「令和6年度以降（2024年度以降）の調達価格について」①太陽光発電（10kW未満）</t>
    <rPh sb="1" eb="3">
      <t>シリョウ</t>
    </rPh>
    <rPh sb="5" eb="7">
      <t>ベッシ</t>
    </rPh>
    <rPh sb="8" eb="10">
      <t>レイワ</t>
    </rPh>
    <rPh sb="11" eb="15">
      <t>ネンドイコウ</t>
    </rPh>
    <rPh sb="20" eb="24">
      <t>ネンドイコウ</t>
    </rPh>
    <rPh sb="26" eb="30">
      <t>チョウタツカカク</t>
    </rPh>
    <rPh sb="36" eb="41">
      <t>タイヨウコウハツデン</t>
    </rPh>
    <rPh sb="46" eb="48">
      <t>ミマン</t>
    </rPh>
    <phoneticPr fontId="1"/>
  </si>
  <si>
    <t>※資料1の20ページ「【参考19】2025年度の廃棄等費用の取扱い」による。</t>
    <rPh sb="1" eb="3">
      <t>シリョウ</t>
    </rPh>
    <phoneticPr fontId="1"/>
  </si>
  <si>
    <t>※ 資料２：「ネット・ゼロ・エネルギー・ハウス実証事業調査発表会2023」資料</t>
    <rPh sb="2" eb="4">
      <t>シリョウ</t>
    </rPh>
    <phoneticPr fontId="1"/>
  </si>
  <si>
    <t>　　　　　　（経済産業省資源エネルギー庁、環境共創イニシアチブ）</t>
    <rPh sb="7" eb="12">
      <t>ケイザイサンギョウショウ</t>
    </rPh>
    <rPh sb="12" eb="14">
      <t>シゲン</t>
    </rPh>
    <rPh sb="19" eb="20">
      <t>チョウ</t>
    </rPh>
    <rPh sb="21" eb="25">
      <t>カンキョウキョウソウ</t>
    </rPh>
    <phoneticPr fontId="1"/>
  </si>
  <si>
    <t xml:space="preserve">　　　　　　算定委員会） </t>
    <phoneticPr fontId="1"/>
  </si>
  <si>
    <t>　　　　　　→【資料１】ワークシート参照</t>
    <phoneticPr fontId="1"/>
  </si>
  <si>
    <t>　　　　　　→【資料２】ワークシート参照</t>
    <phoneticPr fontId="1"/>
  </si>
  <si>
    <t>抜粋①：</t>
    <rPh sb="0" eb="2">
      <t>バッスイ</t>
    </rPh>
    <phoneticPr fontId="1"/>
  </si>
  <si>
    <t>抜粋②：</t>
    <rPh sb="0" eb="2">
      <t>バッスイ</t>
    </rPh>
    <phoneticPr fontId="1"/>
  </si>
  <si>
    <t>ZEH、ZEH＋、次世代ZEH＋、ZEH＋R対象事業における売電率と自家消費率</t>
    <rPh sb="9" eb="12">
      <t>ジセダイ</t>
    </rPh>
    <rPh sb="22" eb="26">
      <t>タイショウジギョウ</t>
    </rPh>
    <rPh sb="30" eb="33">
      <t>バイデンリツ</t>
    </rPh>
    <rPh sb="34" eb="39">
      <t>ジカショウヒリツ</t>
    </rPh>
    <phoneticPr fontId="1"/>
  </si>
  <si>
    <t>ZEH</t>
    <phoneticPr fontId="1"/>
  </si>
  <si>
    <t>ZEH＋</t>
    <phoneticPr fontId="1"/>
  </si>
  <si>
    <t>次世代ZEH＋</t>
    <rPh sb="0" eb="3">
      <t>ジセダイ</t>
    </rPh>
    <phoneticPr fontId="1"/>
  </si>
  <si>
    <t>ZEH＋＋R</t>
    <phoneticPr fontId="1"/>
  </si>
  <si>
    <t>売電率</t>
    <rPh sb="0" eb="3">
      <t>バイデンリツ</t>
    </rPh>
    <phoneticPr fontId="1"/>
  </si>
  <si>
    <t>自家消費率</t>
    <rPh sb="0" eb="2">
      <t>ジカ</t>
    </rPh>
    <rPh sb="2" eb="4">
      <t>ショウヒ</t>
    </rPh>
    <rPh sb="4" eb="5">
      <t>リツ</t>
    </rPh>
    <phoneticPr fontId="1"/>
  </si>
  <si>
    <t>総計</t>
    <rPh sb="0" eb="2">
      <t>ソウケイ</t>
    </rPh>
    <phoneticPr fontId="1"/>
  </si>
  <si>
    <t>②資料２に掲載された発電量、売電率等を用いる場合場合</t>
    <rPh sb="1" eb="3">
      <t>シリョウ</t>
    </rPh>
    <rPh sb="5" eb="7">
      <t>ケイサイ</t>
    </rPh>
    <rPh sb="10" eb="12">
      <t>ハツデン</t>
    </rPh>
    <rPh sb="12" eb="13">
      <t>リョウ</t>
    </rPh>
    <rPh sb="14" eb="16">
      <t>バイデン</t>
    </rPh>
    <rPh sb="16" eb="17">
      <t>リツ</t>
    </rPh>
    <rPh sb="17" eb="18">
      <t>トウ</t>
    </rPh>
    <rPh sb="19" eb="20">
      <t>モチ</t>
    </rPh>
    <rPh sb="22" eb="24">
      <t>バアイ</t>
    </rPh>
    <rPh sb="24" eb="26">
      <t>バアイ</t>
    </rPh>
    <phoneticPr fontId="1"/>
  </si>
  <si>
    <t>※資料２等を参考に、発電量、余剰売電比率等を入力</t>
    <rPh sb="1" eb="3">
      <t>シリョウ</t>
    </rPh>
    <rPh sb="4" eb="5">
      <t>トウ</t>
    </rPh>
    <rPh sb="6" eb="8">
      <t>サンコウ</t>
    </rPh>
    <rPh sb="10" eb="13">
      <t>ハツデンリョウ</t>
    </rPh>
    <rPh sb="14" eb="21">
      <t>ヨジョウバイデンヒリツトウ</t>
    </rPh>
    <rPh sb="22" eb="24">
      <t>ニュウリョク</t>
    </rPh>
    <phoneticPr fontId="1"/>
  </si>
  <si>
    <t>※都道府県ごと「PVパネル1kWあたりの年間発電量（kWh/kW・年）」の単純平均</t>
    <rPh sb="20" eb="22">
      <t>ネンカン</t>
    </rPh>
    <rPh sb="33" eb="34">
      <t>ネン</t>
    </rPh>
    <phoneticPr fontId="1"/>
  </si>
  <si>
    <t>　（各年の創エネルギー量（kWh） / 対象住宅PV容量（kW））のN合計 ÷ N</t>
    <rPh sb="2" eb="4">
      <t>カクネン</t>
    </rPh>
    <phoneticPr fontId="1"/>
  </si>
  <si>
    <t>「パワコン更新費用」を「維持費用」に含める場合は、「0」を入力。</t>
    <rPh sb="5" eb="9">
      <t>コウシンヒヨウ</t>
    </rPh>
    <rPh sb="12" eb="16">
      <t>イジヒヨウ</t>
    </rPh>
    <rPh sb="18" eb="19">
      <t>フク</t>
    </rPh>
    <rPh sb="21" eb="23">
      <t>バアイ</t>
    </rPh>
    <rPh sb="29" eb="31">
      <t>ニュウリョク</t>
    </rPh>
    <phoneticPr fontId="1"/>
  </si>
  <si>
    <t xml:space="preserve">耐用年数の最終年に廃棄費用が計上される。 </t>
    <rPh sb="0" eb="4">
      <t>タイヨウネンスウ</t>
    </rPh>
    <rPh sb="5" eb="8">
      <t>サイシュウネン</t>
    </rPh>
    <rPh sb="9" eb="11">
      <t>ハイキ</t>
    </rPh>
    <rPh sb="11" eb="13">
      <t>ヒヨウ</t>
    </rPh>
    <rPh sb="14" eb="16">
      <t>ケイジョウ</t>
    </rPh>
    <phoneticPr fontId="1"/>
  </si>
  <si>
    <t>耐用年数の最終年の翌年に更新費用が計上される。</t>
    <rPh sb="0" eb="4">
      <t>タイヨウネンスウ</t>
    </rPh>
    <rPh sb="5" eb="8">
      <t>サイシュウネン</t>
    </rPh>
    <rPh sb="9" eb="11">
      <t>ヨクネン</t>
    </rPh>
    <rPh sb="12" eb="14">
      <t>コウシン</t>
    </rPh>
    <rPh sb="14" eb="16">
      <t>ヒヨウ</t>
    </rPh>
    <rPh sb="17" eb="19">
      <t>ケイジョウ</t>
    </rPh>
    <phoneticPr fontId="1"/>
  </si>
  <si>
    <t>入力例）容量当り単価×設置容量</t>
    <rPh sb="0" eb="2">
      <t>ニュウリョク</t>
    </rPh>
    <rPh sb="2" eb="3">
      <t>レイ</t>
    </rPh>
    <rPh sb="4" eb="7">
      <t>ヨウリョウアタ</t>
    </rPh>
    <rPh sb="8" eb="10">
      <t>タンカ</t>
    </rPh>
    <rPh sb="11" eb="15">
      <t>セッチヨウリョウ</t>
    </rPh>
    <phoneticPr fontId="1"/>
  </si>
  <si>
    <t>入力例）容量当り単価×設置容量
「パワコン更新費用」を「維持費用」に含める場合は、パワコンの耐用年数当りの額を加算。</t>
    <rPh sb="0" eb="2">
      <t>ニュウリョク</t>
    </rPh>
    <rPh sb="2" eb="3">
      <t>レイ</t>
    </rPh>
    <rPh sb="4" eb="7">
      <t>ヨウリョウアタ</t>
    </rPh>
    <rPh sb="8" eb="10">
      <t>タンカ</t>
    </rPh>
    <rPh sb="11" eb="15">
      <t>セッチヨウリョウ</t>
    </rPh>
    <rPh sb="21" eb="24">
      <t>コウシンヒ</t>
    </rPh>
    <rPh sb="24" eb="25">
      <t>ヨウ</t>
    </rPh>
    <rPh sb="28" eb="32">
      <t>イジヒヨウ</t>
    </rPh>
    <rPh sb="34" eb="35">
      <t>フク</t>
    </rPh>
    <rPh sb="37" eb="39">
      <t>バアイ</t>
    </rPh>
    <rPh sb="46" eb="51">
      <t>タイヨウネンスウアタ</t>
    </rPh>
    <rPh sb="53" eb="54">
      <t>ガク</t>
    </rPh>
    <rPh sb="55" eb="57">
      <t>カサン</t>
    </rPh>
    <phoneticPr fontId="1"/>
  </si>
  <si>
    <t>入力例）容量当り単価×設置容量
耐用年数の最終年の翌年に更新費用が計上される。</t>
    <rPh sb="0" eb="2">
      <t>ニュウリョク</t>
    </rPh>
    <rPh sb="2" eb="3">
      <t>レイ</t>
    </rPh>
    <rPh sb="4" eb="7">
      <t>ヨウリョウアタ</t>
    </rPh>
    <rPh sb="8" eb="10">
      <t>タンカ</t>
    </rPh>
    <rPh sb="11" eb="15">
      <t>セッチヨウリョウ</t>
    </rPh>
    <phoneticPr fontId="1"/>
  </si>
  <si>
    <t>・調達価格等算定委員会が示す条件（シート「資料１」に掲載）に基づき発電量を算定する場合、又は「住宅に関する省エネルギー基準に準拠した算定プログラム」を参照して電力量に換算する場合は、シート「参考 発電量算定等シート」を活用できる。
・「ネット・ゼロ・エネルギー・ハウス実証事業　調査発表会2023」資料（シート「資料２」に掲載）には、同事業における都道府県ごとの発電量および売電率・自家消費率の実績値が掲載されている。</t>
    <rPh sb="21" eb="23">
      <t>シリョウ</t>
    </rPh>
    <rPh sb="26" eb="28">
      <t>ケイサイ</t>
    </rPh>
    <rPh sb="44" eb="45">
      <t>マタ</t>
    </rPh>
    <rPh sb="47" eb="49">
      <t>ジュウタク</t>
    </rPh>
    <rPh sb="50" eb="51">
      <t>カン</t>
    </rPh>
    <rPh sb="53" eb="54">
      <t>ショウ</t>
    </rPh>
    <rPh sb="59" eb="61">
      <t>キジュン</t>
    </rPh>
    <rPh sb="62" eb="64">
      <t>ジュンキョ</t>
    </rPh>
    <rPh sb="79" eb="82">
      <t>デンリョクリョウ</t>
    </rPh>
    <rPh sb="83" eb="85">
      <t>カンサン</t>
    </rPh>
    <rPh sb="87" eb="89">
      <t>バアイ</t>
    </rPh>
    <rPh sb="98" eb="100">
      <t>ハツデン</t>
    </rPh>
    <rPh sb="100" eb="101">
      <t>リョウ</t>
    </rPh>
    <rPh sb="101" eb="103">
      <t>サンテイ</t>
    </rPh>
    <rPh sb="103" eb="104">
      <t>トウ</t>
    </rPh>
    <rPh sb="109" eb="111">
      <t>カツヨウ</t>
    </rPh>
    <rPh sb="161" eb="163">
      <t>ケイサイ</t>
    </rPh>
    <rPh sb="167" eb="168">
      <t>ドウ</t>
    </rPh>
    <rPh sb="172" eb="176">
      <t>トドウフケン</t>
    </rPh>
    <rPh sb="179" eb="182">
      <t>ハツデンリョウ</t>
    </rPh>
    <rPh sb="185" eb="188">
      <t>バイデンリツ</t>
    </rPh>
    <rPh sb="199" eb="201">
      <t>ケイサイ</t>
    </rPh>
    <phoneticPr fontId="1"/>
  </si>
  <si>
    <t>電気の一次エネルギー換算係数</t>
    <rPh sb="1" eb="2">
      <t>キ</t>
    </rPh>
    <phoneticPr fontId="1"/>
  </si>
  <si>
    <t>③建築物省エネ法算定プログラム（WEBプログラム）の算定結果を参照する場合</t>
    <rPh sb="1" eb="5">
      <t>ケンチクブツショウ</t>
    </rPh>
    <rPh sb="7" eb="8">
      <t>ホウ</t>
    </rPh>
    <rPh sb="8" eb="10">
      <t>サンテイ</t>
    </rPh>
    <rPh sb="26" eb="30">
      <t>サンテイケッカ</t>
    </rPh>
    <rPh sb="31" eb="33">
      <t>サンショウ</t>
    </rPh>
    <rPh sb="35" eb="37">
      <t>バアイ</t>
    </rPh>
    <phoneticPr fontId="1"/>
  </si>
  <si>
    <t>発電総量</t>
    <rPh sb="0" eb="2">
      <t>ハツデン</t>
    </rPh>
    <rPh sb="2" eb="4">
      <t>ソウリョウ</t>
    </rPh>
    <phoneticPr fontId="1"/>
  </si>
  <si>
    <t>同上</t>
    <rPh sb="0" eb="2">
      <t>ドウジョウ</t>
    </rPh>
    <phoneticPr fontId="1"/>
  </si>
  <si>
    <t>「パワコン更新費用」を「維持費用」に含めたため、「0」を入力。</t>
    <phoneticPr fontId="1"/>
  </si>
  <si>
    <t>「資料１」の「調達価格の終了後の売電価格（２０２４年度）」を入力</t>
    <rPh sb="1" eb="3">
      <t>シリョウ</t>
    </rPh>
    <rPh sb="7" eb="11">
      <t>チョウタツカカク</t>
    </rPh>
    <rPh sb="12" eb="15">
      <t>シュウリョウゴ</t>
    </rPh>
    <rPh sb="16" eb="20">
      <t>バイデンカカク</t>
    </rPh>
    <rPh sb="25" eb="27">
      <t>ネンド</t>
    </rPh>
    <rPh sb="30" eb="32">
      <t>ニュウリョク</t>
    </rPh>
    <phoneticPr fontId="1"/>
  </si>
  <si>
    <t>「資料１」の「FIT調達価格（２０２４年度）」を入力</t>
    <rPh sb="1" eb="3">
      <t>シリョウ</t>
    </rPh>
    <rPh sb="10" eb="12">
      <t>チョウタツ</t>
    </rPh>
    <rPh sb="12" eb="14">
      <t>カカク</t>
    </rPh>
    <rPh sb="19" eb="21">
      <t>ネンド</t>
    </rPh>
    <rPh sb="24" eb="26">
      <t>ニュウリョク</t>
    </rPh>
    <phoneticPr fontId="1"/>
  </si>
  <si>
    <t>仮定の値を入力（4kWの試算例とした）</t>
    <rPh sb="0" eb="2">
      <t>カテイ</t>
    </rPh>
    <rPh sb="3" eb="4">
      <t>アタイ</t>
    </rPh>
    <rPh sb="12" eb="14">
      <t>シサン</t>
    </rPh>
    <rPh sb="14" eb="15">
      <t>レイ</t>
    </rPh>
    <phoneticPr fontId="1"/>
  </si>
  <si>
    <t>【参考：電力単価】</t>
    <phoneticPr fontId="1"/>
  </si>
  <si>
    <r>
      <t>入力時メモ</t>
    </r>
    <r>
      <rPr>
        <sz val="11"/>
        <color rgb="FFFF0000"/>
        <rFont val="游ゴシック"/>
        <family val="3"/>
        <charset val="128"/>
        <scheme val="minor"/>
      </rPr>
      <t>（※例として、サンプルの数値等の根拠を記載しています）</t>
    </r>
    <rPh sb="0" eb="2">
      <t>ニュウリョク</t>
    </rPh>
    <rPh sb="2" eb="3">
      <t>ジ</t>
    </rPh>
    <rPh sb="7" eb="8">
      <t>レイ</t>
    </rPh>
    <rPh sb="17" eb="19">
      <t>スウチ</t>
    </rPh>
    <rPh sb="19" eb="20">
      <t>トウ</t>
    </rPh>
    <rPh sb="21" eb="23">
      <t>コンキョ</t>
    </rPh>
    <rPh sb="24" eb="26">
      <t>キサイ</t>
    </rPh>
    <phoneticPr fontId="1"/>
  </si>
  <si>
    <t>「資料１」の「運転維持費」（0.3万円/kW）に設置容量(4kW)を乗じた値を入力</t>
    <rPh sb="1" eb="3">
      <t>シリョウ</t>
    </rPh>
    <rPh sb="7" eb="9">
      <t>ウンテン</t>
    </rPh>
    <rPh sb="9" eb="12">
      <t>イジヒ</t>
    </rPh>
    <rPh sb="17" eb="19">
      <t>マンエン</t>
    </rPh>
    <rPh sb="24" eb="28">
      <t>セッチヨウリョウ</t>
    </rPh>
    <rPh sb="34" eb="35">
      <t>ジョウ</t>
    </rPh>
    <rPh sb="37" eb="38">
      <t>アタイ</t>
    </rPh>
    <rPh sb="39" eb="41">
      <t>ニュウリョク</t>
    </rPh>
    <phoneticPr fontId="1"/>
  </si>
  <si>
    <t>「資料１」に記載の廃棄費用（1万円/kW）に設置容量（4kW）を乗じた値を入力</t>
    <rPh sb="1" eb="3">
      <t>シリョウ</t>
    </rPh>
    <rPh sb="6" eb="8">
      <t>キサイ</t>
    </rPh>
    <rPh sb="9" eb="13">
      <t>ハイキヒヨウ</t>
    </rPh>
    <rPh sb="15" eb="17">
      <t>マンエン</t>
    </rPh>
    <rPh sb="22" eb="24">
      <t>セッチ</t>
    </rPh>
    <rPh sb="24" eb="26">
      <t>ヨウリョウ</t>
    </rPh>
    <rPh sb="32" eb="33">
      <t>ジョウ</t>
    </rPh>
    <rPh sb="35" eb="36">
      <t>アタイ</t>
    </rPh>
    <rPh sb="37" eb="39">
      <t>ニュウリョク</t>
    </rPh>
    <phoneticPr fontId="1"/>
  </si>
  <si>
    <t>仮定の値を入力（実際にはメーカーの保証期間等に基づき入力）</t>
    <rPh sb="0" eb="2">
      <t>カテイ</t>
    </rPh>
    <rPh sb="3" eb="4">
      <t>アタイ</t>
    </rPh>
    <rPh sb="5" eb="7">
      <t>ニュウリョク</t>
    </rPh>
    <rPh sb="8" eb="10">
      <t>ジッサイ</t>
    </rPh>
    <rPh sb="17" eb="21">
      <t>ホショウキカン</t>
    </rPh>
    <rPh sb="21" eb="22">
      <t>トウ</t>
    </rPh>
    <rPh sb="23" eb="24">
      <t>モト</t>
    </rPh>
    <rPh sb="26" eb="28">
      <t>ニュウリョク</t>
    </rPh>
    <rPh sb="27" eb="28">
      <t>サンニュウ</t>
    </rPh>
    <phoneticPr fontId="1"/>
  </si>
  <si>
    <t>「資料１」の「システム費用」（25.5万円/kW）に設置容量（4kW）を乗じた値を入力</t>
    <rPh sb="1" eb="3">
      <t>シリョウ</t>
    </rPh>
    <rPh sb="11" eb="13">
      <t>ヒヨウ</t>
    </rPh>
    <rPh sb="19" eb="21">
      <t>マンエン</t>
    </rPh>
    <rPh sb="26" eb="28">
      <t>セッチ</t>
    </rPh>
    <rPh sb="28" eb="30">
      <t>ヨウリョウ</t>
    </rPh>
    <rPh sb="36" eb="37">
      <t>ジョウ</t>
    </rPh>
    <rPh sb="39" eb="40">
      <t>アタイ</t>
    </rPh>
    <rPh sb="41" eb="43">
      <t>ニュウリョク</t>
    </rPh>
    <phoneticPr fontId="1"/>
  </si>
  <si>
    <t>「参考　発電量算定等シート」の【参考：電力単価】②（東京電力の平均モデル）の値を入力</t>
    <rPh sb="1" eb="3">
      <t>サンコウ</t>
    </rPh>
    <rPh sb="4" eb="7">
      <t>ハツデンリョウ</t>
    </rPh>
    <rPh sb="7" eb="10">
      <t>サンテイトウ</t>
    </rPh>
    <rPh sb="26" eb="30">
      <t>トウキョウデンリョク</t>
    </rPh>
    <rPh sb="31" eb="33">
      <t>ヘイキン</t>
    </rPh>
    <rPh sb="38" eb="39">
      <t>アタイ</t>
    </rPh>
    <rPh sb="40" eb="42">
      <t>ニュウリョク</t>
    </rPh>
    <phoneticPr fontId="1"/>
  </si>
  <si>
    <t>「参考　発電量算定等シート」の【発電量等の入力値の算定】①の値を入力</t>
    <rPh sb="1" eb="3">
      <t>サンコウ</t>
    </rPh>
    <rPh sb="4" eb="7">
      <t>ハツデンリョウ</t>
    </rPh>
    <rPh sb="7" eb="10">
      <t>サンテイトウ</t>
    </rPh>
    <rPh sb="30" eb="31">
      <t>アタイ</t>
    </rPh>
    <rPh sb="32" eb="34">
      <t>ニュウリョク</t>
    </rPh>
    <phoneticPr fontId="1"/>
  </si>
  <si>
    <t>太陽光発電設備の設置に係る初期投資の回収期間　試算ツール</t>
    <rPh sb="0" eb="5">
      <t>タイヨウコウハツデン</t>
    </rPh>
    <rPh sb="5" eb="7">
      <t>セツビ</t>
    </rPh>
    <rPh sb="8" eb="10">
      <t>セッチ</t>
    </rPh>
    <rPh sb="11" eb="12">
      <t>カカ</t>
    </rPh>
    <rPh sb="13" eb="17">
      <t>ショキトウシ</t>
    </rPh>
    <rPh sb="18" eb="22">
      <t>カイシュウキカン</t>
    </rPh>
    <rPh sb="23" eb="25">
      <t>シサン</t>
    </rPh>
    <phoneticPr fontId="1"/>
  </si>
  <si>
    <t>2024/4/25 最終更新</t>
    <rPh sb="10" eb="14">
      <t>サイシュウコウシン</t>
    </rPh>
    <phoneticPr fontId="1"/>
  </si>
  <si>
    <t>補助金を活用しない場合の試算例としたため、「０」を入力</t>
    <rPh sb="0" eb="3">
      <t>ホジョキン</t>
    </rPh>
    <rPh sb="4" eb="6">
      <t>カツヨウ</t>
    </rPh>
    <rPh sb="9" eb="11">
      <t>バアイ</t>
    </rPh>
    <rPh sb="12" eb="14">
      <t>シサン</t>
    </rPh>
    <rPh sb="14" eb="15">
      <t>レイ</t>
    </rPh>
    <rPh sb="25" eb="27">
      <t>ニュウリョク</t>
    </rPh>
    <phoneticPr fontId="1"/>
  </si>
  <si>
    <t>自動入力</t>
    <rPh sb="0" eb="2">
      <t>ジドウ</t>
    </rPh>
    <rPh sb="2" eb="4">
      <t>ニュウリョク</t>
    </rPh>
    <phoneticPr fontId="1"/>
  </si>
  <si>
    <t>自動入力</t>
    <phoneticPr fontId="1"/>
  </si>
  <si>
    <t>免責事項</t>
    <rPh sb="0" eb="4">
      <t>メンセキジコウ</t>
    </rPh>
    <phoneticPr fontId="1"/>
  </si>
  <si>
    <t>①</t>
    <phoneticPr fontId="1"/>
  </si>
  <si>
    <t>②</t>
    <phoneticPr fontId="1"/>
  </si>
  <si>
    <t>国土交通省は、本ツールについて、その完全性、正確性、確実性その他のいかなる事項に関する保証も行わないものとします。</t>
  </si>
  <si>
    <t>国土交通省は、利用者が本ツールを使用したことに伴っていかなる損害、損失等が生じたとしても、</t>
    <phoneticPr fontId="1"/>
  </si>
  <si>
    <t>これらについて一切の保証責任及び賠償責任を負わないものとします。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</si>
</sst>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 "/>
    <numFmt numFmtId="178" formatCode="#,##0.0_ "/>
    <numFmt numFmtId="179" formatCode="#,##0.00_ "/>
    <numFmt numFmtId="180" formatCode="0.00_ "/>
    <numFmt numFmtId="181" formatCode="0.0_ "/>
    <numFmt numFmtId="182" formatCode="0.0_);[Red]\(0.0\)"/>
    <numFmt numFmtId="183" formatCode="0.0%"/>
    <numFmt numFmtId="184" formatCode="#,##0.00_);[Red]\(#,##0.00\)"/>
    <numFmt numFmtId="185" formatCode="0_);[Red]\(0\)"/>
  </numFmts>
  <fonts count="38"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b/>
      <sz val="12"/>
      <color theme="1"/>
      <name val="游ゴシック"/>
      <family val="3"/>
      <charset val="128"/>
      <scheme val="minor"/>
    </font>
    <font>
      <sz val="9"/>
      <color theme="1"/>
      <name val="游ゴシック"/>
      <family val="2"/>
      <charset val="128"/>
      <scheme val="minor"/>
    </font>
    <font>
      <sz val="10"/>
      <color theme="1"/>
      <name val="游ゴシック"/>
      <family val="2"/>
      <charset val="128"/>
      <scheme val="minor"/>
    </font>
    <font>
      <sz val="10"/>
      <color theme="1"/>
      <name val="游ゴシック"/>
      <family val="3"/>
      <charset val="128"/>
      <scheme val="minor"/>
    </font>
    <font>
      <vertAlign val="superscript"/>
      <sz val="11"/>
      <color theme="1"/>
      <name val="游ゴシック"/>
      <family val="3"/>
      <charset val="128"/>
      <scheme val="minor"/>
    </font>
    <font>
      <sz val="9"/>
      <color theme="1"/>
      <name val="游ゴシック"/>
      <family val="3"/>
      <charset val="128"/>
      <scheme val="minor"/>
    </font>
    <font>
      <b/>
      <sz val="11"/>
      <color rgb="FFC00000"/>
      <name val="游ゴシック"/>
      <family val="3"/>
      <charset val="128"/>
      <scheme val="minor"/>
    </font>
    <font>
      <b/>
      <sz val="9"/>
      <color theme="1"/>
      <name val="游ゴシック"/>
      <family val="3"/>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u/>
      <sz val="11"/>
      <color theme="10"/>
      <name val="游ゴシック"/>
      <family val="2"/>
      <charset val="128"/>
      <scheme val="minor"/>
    </font>
    <font>
      <sz val="12"/>
      <color theme="1"/>
      <name val="游ゴシック"/>
      <family val="2"/>
      <charset val="128"/>
      <scheme val="minor"/>
    </font>
    <font>
      <sz val="11"/>
      <color theme="1"/>
      <name val="游ゴシック"/>
      <family val="2"/>
      <scheme val="minor"/>
    </font>
    <font>
      <sz val="10"/>
      <name val="游ゴシック"/>
      <family val="3"/>
      <charset val="128"/>
      <scheme val="minor"/>
    </font>
    <font>
      <b/>
      <sz val="11"/>
      <name val="游ゴシック"/>
      <family val="3"/>
      <charset val="128"/>
      <scheme val="minor"/>
    </font>
    <font>
      <sz val="11"/>
      <name val="游ゴシック"/>
      <family val="3"/>
      <charset val="128"/>
      <scheme val="minor"/>
    </font>
    <font>
      <b/>
      <sz val="10"/>
      <name val="游ゴシック"/>
      <family val="3"/>
      <charset val="128"/>
      <scheme val="minor"/>
    </font>
    <font>
      <sz val="11"/>
      <color rgb="FFFF0000"/>
      <name val="游ゴシック"/>
      <family val="3"/>
      <charset val="128"/>
      <scheme val="minor"/>
    </font>
    <font>
      <sz val="10.5"/>
      <color theme="1"/>
      <name val="游ゴシック"/>
      <family val="3"/>
      <charset val="128"/>
      <scheme val="minor"/>
    </font>
    <font>
      <sz val="11"/>
      <color theme="1"/>
      <name val="游ゴシック"/>
      <family val="3"/>
      <charset val="128"/>
      <scheme val="minor"/>
    </font>
  </fonts>
  <fills count="37">
    <fill>
      <patternFill patternType="none"/>
    </fill>
    <fill>
      <patternFill patternType="gray125"/>
    </fill>
    <fill>
      <patternFill patternType="solid">
        <fgColor theme="7" tint="0.79998168889431442"/>
        <bgColor indexed="64"/>
      </patternFill>
    </fill>
    <fill>
      <patternFill patternType="solid">
        <fgColor theme="0" tint="-4.9989318521683403E-2"/>
        <bgColor indexed="64"/>
      </patternFill>
    </fill>
    <fill>
      <patternFill patternType="solid">
        <fgColor rgb="FFFFF8E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bottom/>
      <diagonal/>
    </border>
    <border>
      <left style="double">
        <color indexed="64"/>
      </left>
      <right/>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bottom style="hair">
        <color auto="1"/>
      </bottom>
      <diagonal/>
    </border>
    <border>
      <left style="thin">
        <color indexed="64"/>
      </left>
      <right/>
      <top style="thin">
        <color indexed="64"/>
      </top>
      <bottom style="double">
        <color indexed="64"/>
      </bottom>
      <diagonal/>
    </border>
    <border>
      <left style="thin">
        <color auto="1"/>
      </left>
      <right/>
      <top/>
      <bottom style="hair">
        <color auto="1"/>
      </bottom>
      <diagonal/>
    </border>
    <border>
      <left/>
      <right style="thin">
        <color indexed="64"/>
      </right>
      <top style="thin">
        <color indexed="64"/>
      </top>
      <bottom style="double">
        <color indexed="64"/>
      </bottom>
      <diagonal/>
    </border>
    <border>
      <left/>
      <right style="thin">
        <color auto="1"/>
      </right>
      <top/>
      <bottom style="hair">
        <color auto="1"/>
      </bottom>
      <diagonal/>
    </border>
    <border>
      <left style="double">
        <color indexed="64"/>
      </left>
      <right style="double">
        <color indexed="64"/>
      </right>
      <top style="thin">
        <color indexed="64"/>
      </top>
      <bottom/>
      <diagonal/>
    </border>
    <border>
      <left style="double">
        <color indexed="64"/>
      </left>
      <right style="double">
        <color indexed="64"/>
      </right>
      <top/>
      <bottom style="double">
        <color indexed="64"/>
      </bottom>
      <diagonal/>
    </border>
    <border>
      <left style="double">
        <color indexed="64"/>
      </left>
      <right style="double">
        <color indexed="64"/>
      </right>
      <top/>
      <bottom style="hair">
        <color auto="1"/>
      </bottom>
      <diagonal/>
    </border>
    <border>
      <left style="double">
        <color indexed="64"/>
      </left>
      <right style="double">
        <color indexed="64"/>
      </right>
      <top style="hair">
        <color indexed="64"/>
      </top>
      <bottom style="thin">
        <color indexed="64"/>
      </bottom>
      <diagonal/>
    </border>
  </borders>
  <cellStyleXfs count="49">
    <xf numFmtId="0" fontId="0" fillId="0" borderId="0">
      <alignment vertical="center"/>
    </xf>
    <xf numFmtId="0" fontId="12" fillId="0" borderId="0" applyNumberFormat="0" applyFill="0" applyBorder="0" applyAlignment="0" applyProtection="0">
      <alignment vertical="center"/>
    </xf>
    <xf numFmtId="0" fontId="13" fillId="0" borderId="63" applyNumberFormat="0" applyFill="0" applyAlignment="0" applyProtection="0">
      <alignment vertical="center"/>
    </xf>
    <xf numFmtId="0" fontId="14" fillId="0" borderId="64" applyNumberFormat="0" applyFill="0" applyAlignment="0" applyProtection="0">
      <alignment vertical="center"/>
    </xf>
    <xf numFmtId="0" fontId="15" fillId="0" borderId="65" applyNumberFormat="0" applyFill="0" applyAlignment="0" applyProtection="0">
      <alignment vertical="center"/>
    </xf>
    <xf numFmtId="0" fontId="15" fillId="0" borderId="0" applyNumberFormat="0" applyFill="0" applyBorder="0" applyAlignment="0" applyProtection="0">
      <alignment vertical="center"/>
    </xf>
    <xf numFmtId="0" fontId="16" fillId="5" borderId="0" applyNumberFormat="0" applyBorder="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66" applyNumberFormat="0" applyAlignment="0" applyProtection="0">
      <alignment vertical="center"/>
    </xf>
    <xf numFmtId="0" fontId="20" fillId="9" borderId="67" applyNumberFormat="0" applyAlignment="0" applyProtection="0">
      <alignment vertical="center"/>
    </xf>
    <xf numFmtId="0" fontId="21" fillId="9" borderId="66" applyNumberFormat="0" applyAlignment="0" applyProtection="0">
      <alignment vertical="center"/>
    </xf>
    <xf numFmtId="0" fontId="22" fillId="0" borderId="68" applyNumberFormat="0" applyFill="0" applyAlignment="0" applyProtection="0">
      <alignment vertical="center"/>
    </xf>
    <xf numFmtId="0" fontId="23" fillId="10" borderId="69" applyNumberForma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71" applyNumberFormat="0" applyFill="0" applyAlignment="0" applyProtection="0">
      <alignment vertical="center"/>
    </xf>
    <xf numFmtId="0" fontId="27" fillId="1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27"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9" borderId="0" applyNumberFormat="0" applyBorder="0" applyAlignment="0" applyProtection="0">
      <alignment vertical="center"/>
    </xf>
    <xf numFmtId="0" fontId="27"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27"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27"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27" fillId="32" borderId="0" applyNumberFormat="0" applyBorder="0" applyAlignment="0" applyProtection="0">
      <alignment vertical="center"/>
    </xf>
    <xf numFmtId="0" fontId="11" fillId="33" borderId="0" applyNumberFormat="0" applyBorder="0" applyAlignment="0" applyProtection="0">
      <alignment vertical="center"/>
    </xf>
    <xf numFmtId="0" fontId="11" fillId="34" borderId="0" applyNumberFormat="0" applyBorder="0" applyAlignment="0" applyProtection="0">
      <alignment vertical="center"/>
    </xf>
    <xf numFmtId="0" fontId="11" fillId="35"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xf numFmtId="38" fontId="29" fillId="0" borderId="0" applyFont="0" applyFill="0" applyBorder="0" applyAlignment="0" applyProtection="0">
      <alignment vertical="center"/>
    </xf>
    <xf numFmtId="0" fontId="11" fillId="0" borderId="0">
      <alignment vertical="center"/>
    </xf>
    <xf numFmtId="0" fontId="11" fillId="11" borderId="70" applyNumberFormat="0" applyFont="0" applyAlignment="0" applyProtection="0">
      <alignment vertical="center"/>
    </xf>
    <xf numFmtId="0" fontId="30" fillId="0" borderId="0"/>
    <xf numFmtId="38" fontId="30" fillId="0" borderId="0" applyFont="0" applyFill="0" applyBorder="0" applyAlignment="0" applyProtection="0">
      <alignment vertical="center"/>
    </xf>
    <xf numFmtId="0" fontId="11" fillId="0" borderId="0">
      <alignment vertical="center"/>
    </xf>
  </cellStyleXfs>
  <cellXfs count="252">
    <xf numFmtId="0" fontId="0" fillId="0" borderId="0" xfId="0">
      <alignment vertical="center"/>
    </xf>
    <xf numFmtId="0" fontId="0" fillId="0" borderId="5" xfId="0" applyBorder="1">
      <alignment vertical="center"/>
    </xf>
    <xf numFmtId="0" fontId="0" fillId="0" borderId="6" xfId="0" applyBorder="1">
      <alignment vertical="center"/>
    </xf>
    <xf numFmtId="0" fontId="0" fillId="0" borderId="8" xfId="0" applyBorder="1">
      <alignment vertical="center"/>
    </xf>
    <xf numFmtId="0" fontId="0" fillId="0" borderId="10" xfId="0" applyBorder="1">
      <alignment vertical="center"/>
    </xf>
    <xf numFmtId="0" fontId="0" fillId="0" borderId="11" xfId="0" applyBorder="1">
      <alignment vertical="center"/>
    </xf>
    <xf numFmtId="0" fontId="0" fillId="0" borderId="17" xfId="0" applyBorder="1">
      <alignment vertical="center"/>
    </xf>
    <xf numFmtId="0" fontId="0" fillId="0" borderId="20" xfId="0" applyBorder="1">
      <alignment vertical="center"/>
    </xf>
    <xf numFmtId="0" fontId="0" fillId="0" borderId="21" xfId="0" applyBorder="1">
      <alignment vertical="center"/>
    </xf>
    <xf numFmtId="0" fontId="0" fillId="0" borderId="4" xfId="0" applyBorder="1" applyAlignment="1">
      <alignment horizontal="center" vertical="center"/>
    </xf>
    <xf numFmtId="0" fontId="0" fillId="0" borderId="7" xfId="0" applyBorder="1" applyAlignment="1">
      <alignment horizontal="center" vertical="center"/>
    </xf>
    <xf numFmtId="0" fontId="0" fillId="0" borderId="12" xfId="0" applyBorder="1" applyAlignment="1">
      <alignment horizontal="center" vertical="center"/>
    </xf>
    <xf numFmtId="0" fontId="0" fillId="0" borderId="9" xfId="0" applyBorder="1" applyAlignment="1">
      <alignment horizontal="center" vertical="center"/>
    </xf>
    <xf numFmtId="0" fontId="0" fillId="0" borderId="19" xfId="0" applyBorder="1" applyAlignment="1">
      <alignment horizontal="center" vertical="center"/>
    </xf>
    <xf numFmtId="0" fontId="0" fillId="0" borderId="7" xfId="0" applyBorder="1" applyAlignment="1">
      <alignment horizontal="center" vertical="center" shrinkToFit="1"/>
    </xf>
    <xf numFmtId="0" fontId="0" fillId="0" borderId="16" xfId="0" applyBorder="1" applyAlignment="1">
      <alignment horizontal="center" vertical="center" shrinkToFit="1"/>
    </xf>
    <xf numFmtId="0" fontId="0" fillId="0" borderId="12" xfId="0" applyBorder="1" applyAlignment="1">
      <alignment horizontal="center" vertical="center" shrinkToFit="1"/>
    </xf>
    <xf numFmtId="0" fontId="0" fillId="0" borderId="9" xfId="0" applyBorder="1" applyAlignment="1">
      <alignment horizontal="center" vertical="center" shrinkToFit="1"/>
    </xf>
    <xf numFmtId="0" fontId="0" fillId="0" borderId="19" xfId="0" applyBorder="1" applyAlignment="1">
      <alignment horizontal="center" vertical="center" shrinkToFit="1"/>
    </xf>
    <xf numFmtId="0" fontId="0" fillId="0" borderId="0" xfId="0" applyAlignment="1">
      <alignment horizontal="left" vertical="center"/>
    </xf>
    <xf numFmtId="180" fontId="0" fillId="0" borderId="5" xfId="0" applyNumberFormat="1" applyBorder="1" applyAlignment="1">
      <alignment horizontal="right" vertical="center"/>
    </xf>
    <xf numFmtId="180" fontId="0" fillId="0" borderId="21" xfId="0" applyNumberFormat="1" applyBorder="1" applyAlignment="1">
      <alignment horizontal="right" vertical="center"/>
    </xf>
    <xf numFmtId="0" fontId="0" fillId="0" borderId="0" xfId="0" applyAlignment="1">
      <alignment horizontal="center" vertical="center"/>
    </xf>
    <xf numFmtId="0" fontId="0" fillId="0" borderId="11" xfId="0" applyBorder="1" applyAlignment="1">
      <alignment horizontal="center" vertical="center"/>
    </xf>
    <xf numFmtId="0" fontId="0" fillId="0" borderId="0" xfId="0" applyAlignment="1">
      <alignment vertical="top" wrapText="1"/>
    </xf>
    <xf numFmtId="181" fontId="0" fillId="0" borderId="0" xfId="0" applyNumberFormat="1">
      <alignment vertical="center"/>
    </xf>
    <xf numFmtId="182" fontId="0" fillId="0" borderId="0" xfId="0" applyNumberFormat="1">
      <alignment vertical="center"/>
    </xf>
    <xf numFmtId="0" fontId="0" fillId="0" borderId="0" xfId="0" applyAlignment="1">
      <alignment horizontal="center" vertical="center" wrapText="1"/>
    </xf>
    <xf numFmtId="182" fontId="0" fillId="0" borderId="1" xfId="0" applyNumberFormat="1" applyBorder="1">
      <alignment vertical="center"/>
    </xf>
    <xf numFmtId="182" fontId="0" fillId="0" borderId="22" xfId="0" applyNumberFormat="1" applyBorder="1">
      <alignment vertical="center"/>
    </xf>
    <xf numFmtId="182" fontId="0" fillId="0" borderId="23" xfId="0" applyNumberFormat="1" applyBorder="1">
      <alignment vertical="center"/>
    </xf>
    <xf numFmtId="0" fontId="0" fillId="0" borderId="0" xfId="0" applyAlignment="1">
      <alignment horizontal="right" vertical="center"/>
    </xf>
    <xf numFmtId="0" fontId="0" fillId="0" borderId="3" xfId="0" applyBorder="1" applyAlignment="1">
      <alignment horizontal="center" vertical="center"/>
    </xf>
    <xf numFmtId="177" fontId="0" fillId="0" borderId="0" xfId="0" applyNumberFormat="1">
      <alignment vertical="center"/>
    </xf>
    <xf numFmtId="0" fontId="0" fillId="3" borderId="2" xfId="0" applyFill="1" applyBorder="1">
      <alignment vertical="center"/>
    </xf>
    <xf numFmtId="0" fontId="0" fillId="3" borderId="2" xfId="0" applyFill="1" applyBorder="1" applyAlignment="1">
      <alignment horizontal="centerContinuous" vertical="center"/>
    </xf>
    <xf numFmtId="0" fontId="0" fillId="3" borderId="4" xfId="0" applyFill="1" applyBorder="1" applyAlignment="1">
      <alignment horizontal="centerContinuous" vertical="center"/>
    </xf>
    <xf numFmtId="0" fontId="0" fillId="3" borderId="3" xfId="0" applyFill="1" applyBorder="1" applyAlignment="1">
      <alignment horizontal="centerContinuous" vertical="center"/>
    </xf>
    <xf numFmtId="0" fontId="0" fillId="3" borderId="8" xfId="0" applyFill="1" applyBorder="1">
      <alignment vertical="center"/>
    </xf>
    <xf numFmtId="0" fontId="0" fillId="3" borderId="10" xfId="0" applyFill="1" applyBorder="1">
      <alignment vertical="center"/>
    </xf>
    <xf numFmtId="181" fontId="0" fillId="0" borderId="2" xfId="0" applyNumberFormat="1" applyBorder="1">
      <alignment vertical="center"/>
    </xf>
    <xf numFmtId="0" fontId="4" fillId="0" borderId="0" xfId="0" applyFont="1">
      <alignment vertical="center"/>
    </xf>
    <xf numFmtId="0" fontId="5" fillId="0" borderId="0" xfId="0" applyFont="1">
      <alignment vertical="center"/>
    </xf>
    <xf numFmtId="0" fontId="0" fillId="3" borderId="1" xfId="0" applyFill="1" applyBorder="1">
      <alignment vertical="center"/>
    </xf>
    <xf numFmtId="0" fontId="0" fillId="3" borderId="24" xfId="0" applyFill="1" applyBorder="1" applyAlignment="1">
      <alignment horizontal="centerContinuous" vertical="center"/>
    </xf>
    <xf numFmtId="0" fontId="0" fillId="3" borderId="27" xfId="0" applyFill="1" applyBorder="1" applyAlignment="1">
      <alignment horizontal="centerContinuous" vertical="center"/>
    </xf>
    <xf numFmtId="0" fontId="0" fillId="0" borderId="27" xfId="0" applyBorder="1" applyAlignment="1">
      <alignment horizontal="center" vertical="center"/>
    </xf>
    <xf numFmtId="0" fontId="0" fillId="0" borderId="28" xfId="0" applyBorder="1">
      <alignment vertical="center"/>
    </xf>
    <xf numFmtId="180" fontId="0" fillId="0" borderId="1" xfId="0" applyNumberFormat="1" applyBorder="1">
      <alignment vertical="center"/>
    </xf>
    <xf numFmtId="0" fontId="0" fillId="3" borderId="4" xfId="0" applyFill="1" applyBorder="1">
      <alignment vertical="center"/>
    </xf>
    <xf numFmtId="183" fontId="0" fillId="3" borderId="1" xfId="0" applyNumberFormat="1"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horizontal="center" vertical="center" shrinkToFit="1"/>
    </xf>
    <xf numFmtId="0" fontId="4" fillId="3" borderId="1" xfId="0" applyFont="1" applyFill="1" applyBorder="1">
      <alignment vertical="center"/>
    </xf>
    <xf numFmtId="0" fontId="8" fillId="3" borderId="1" xfId="0" applyFont="1" applyFill="1" applyBorder="1">
      <alignment vertical="center"/>
    </xf>
    <xf numFmtId="0" fontId="0" fillId="3" borderId="2" xfId="0" applyFill="1" applyBorder="1" applyAlignment="1">
      <alignment horizontal="center" vertical="center"/>
    </xf>
    <xf numFmtId="0" fontId="0" fillId="3" borderId="4" xfId="0" applyFill="1" applyBorder="1" applyAlignment="1">
      <alignment horizontal="center" vertical="center"/>
    </xf>
    <xf numFmtId="0" fontId="0" fillId="3" borderId="1" xfId="0" applyFill="1" applyBorder="1" applyAlignment="1">
      <alignment horizontal="left" vertical="center"/>
    </xf>
    <xf numFmtId="0" fontId="0" fillId="3" borderId="3" xfId="0" applyFill="1" applyBorder="1">
      <alignment vertical="center"/>
    </xf>
    <xf numFmtId="0" fontId="0" fillId="3" borderId="3" xfId="0" applyFill="1" applyBorder="1" applyAlignment="1">
      <alignment horizontal="center" vertical="center"/>
    </xf>
    <xf numFmtId="0" fontId="0" fillId="3" borderId="13" xfId="0" applyFill="1" applyBorder="1" applyAlignment="1">
      <alignment horizontal="center" vertical="center"/>
    </xf>
    <xf numFmtId="0" fontId="0" fillId="3" borderId="13" xfId="0" applyFill="1" applyBorder="1" applyAlignment="1">
      <alignment horizontal="left" vertical="center"/>
    </xf>
    <xf numFmtId="0" fontId="0" fillId="3" borderId="5" xfId="0" applyFill="1" applyBorder="1" applyAlignment="1">
      <alignment horizontal="left" vertical="center"/>
    </xf>
    <xf numFmtId="0" fontId="0" fillId="3" borderId="6" xfId="0" applyFill="1" applyBorder="1" applyAlignment="1">
      <alignment horizontal="center" vertical="center"/>
    </xf>
    <xf numFmtId="0" fontId="0" fillId="3" borderId="29" xfId="0" applyFill="1" applyBorder="1" applyAlignment="1">
      <alignment horizontal="left" vertical="center"/>
    </xf>
    <xf numFmtId="0" fontId="8" fillId="3" borderId="4" xfId="0" applyFont="1" applyFill="1" applyBorder="1">
      <alignment vertical="center"/>
    </xf>
    <xf numFmtId="0" fontId="0" fillId="3" borderId="30" xfId="0" applyFill="1" applyBorder="1">
      <alignment vertical="center"/>
    </xf>
    <xf numFmtId="0" fontId="0" fillId="3" borderId="23" xfId="0" applyFill="1" applyBorder="1" applyAlignment="1">
      <alignment horizontal="center" vertical="center"/>
    </xf>
    <xf numFmtId="184" fontId="0" fillId="0" borderId="13" xfId="0" applyNumberFormat="1" applyBorder="1">
      <alignment vertical="center"/>
    </xf>
    <xf numFmtId="184" fontId="0" fillId="0" borderId="7" xfId="0" applyNumberFormat="1" applyBorder="1">
      <alignment vertical="center"/>
    </xf>
    <xf numFmtId="180" fontId="2" fillId="0" borderId="1" xfId="0" applyNumberFormat="1" applyFont="1" applyBorder="1">
      <alignment vertical="center"/>
    </xf>
    <xf numFmtId="184" fontId="2" fillId="0" borderId="23" xfId="0" applyNumberFormat="1" applyFont="1" applyBorder="1">
      <alignment vertical="center"/>
    </xf>
    <xf numFmtId="184" fontId="2" fillId="0" borderId="31" xfId="0" applyNumberFormat="1" applyFont="1" applyBorder="1">
      <alignment vertical="center"/>
    </xf>
    <xf numFmtId="181" fontId="0" fillId="0" borderId="0" xfId="0" applyNumberFormat="1" applyAlignment="1">
      <alignment horizontal="left" vertical="center"/>
    </xf>
    <xf numFmtId="0" fontId="2" fillId="0" borderId="0" xfId="0" applyFont="1">
      <alignment vertical="center"/>
    </xf>
    <xf numFmtId="0" fontId="0" fillId="3" borderId="8" xfId="0" applyFill="1" applyBorder="1" applyAlignment="1">
      <alignment horizontal="center" vertical="center"/>
    </xf>
    <xf numFmtId="0" fontId="0" fillId="3" borderId="10" xfId="0" applyFill="1" applyBorder="1" applyAlignment="1">
      <alignment horizontal="center" vertical="center"/>
    </xf>
    <xf numFmtId="180" fontId="0" fillId="3" borderId="13" xfId="0" applyNumberFormat="1" applyFill="1" applyBorder="1">
      <alignment vertical="center"/>
    </xf>
    <xf numFmtId="0" fontId="0" fillId="3" borderId="33" xfId="0" applyFill="1" applyBorder="1" applyAlignment="1">
      <alignment horizontal="center" vertical="center"/>
    </xf>
    <xf numFmtId="0" fontId="0" fillId="3" borderId="34" xfId="0" applyFill="1" applyBorder="1" applyAlignment="1">
      <alignment horizontal="center" vertical="center"/>
    </xf>
    <xf numFmtId="180" fontId="0" fillId="0" borderId="34" xfId="0" applyNumberFormat="1" applyBorder="1">
      <alignment vertical="center"/>
    </xf>
    <xf numFmtId="0" fontId="0" fillId="3" borderId="32" xfId="0" applyFill="1" applyBorder="1" applyAlignment="1">
      <alignment horizontal="center" vertical="center"/>
    </xf>
    <xf numFmtId="0" fontId="0" fillId="3" borderId="35" xfId="0" applyFill="1" applyBorder="1" applyAlignment="1">
      <alignment horizontal="center" vertical="center"/>
    </xf>
    <xf numFmtId="180" fontId="0" fillId="0" borderId="35" xfId="0" applyNumberFormat="1" applyBorder="1">
      <alignment vertical="center"/>
    </xf>
    <xf numFmtId="0" fontId="0" fillId="3" borderId="36" xfId="0" applyFill="1" applyBorder="1" applyAlignment="1">
      <alignment horizontal="left" vertical="center"/>
    </xf>
    <xf numFmtId="0" fontId="0" fillId="3" borderId="37" xfId="0" applyFill="1" applyBorder="1">
      <alignment vertical="center"/>
    </xf>
    <xf numFmtId="0" fontId="0" fillId="3" borderId="38" xfId="0" applyFill="1" applyBorder="1" applyAlignment="1">
      <alignment horizontal="center" vertical="center"/>
    </xf>
    <xf numFmtId="184" fontId="0" fillId="0" borderId="38" xfId="0" applyNumberFormat="1" applyBorder="1">
      <alignment vertical="center"/>
    </xf>
    <xf numFmtId="184" fontId="0" fillId="0" borderId="39" xfId="0" applyNumberFormat="1" applyBorder="1">
      <alignment vertical="center"/>
    </xf>
    <xf numFmtId="0" fontId="0" fillId="3" borderId="21" xfId="0" applyFill="1" applyBorder="1" applyAlignment="1">
      <alignment horizontal="left" vertical="center"/>
    </xf>
    <xf numFmtId="0" fontId="0" fillId="3" borderId="20" xfId="0" applyFill="1" applyBorder="1">
      <alignment vertical="center"/>
    </xf>
    <xf numFmtId="184" fontId="0" fillId="0" borderId="35" xfId="0" applyNumberFormat="1" applyBorder="1">
      <alignment vertical="center"/>
    </xf>
    <xf numFmtId="184" fontId="0" fillId="0" borderId="19" xfId="0" applyNumberFormat="1" applyBorder="1">
      <alignment vertical="center"/>
    </xf>
    <xf numFmtId="0" fontId="0" fillId="3" borderId="23" xfId="0" applyFill="1" applyBorder="1" applyAlignment="1">
      <alignment horizontal="center" vertical="center" shrinkToFit="1"/>
    </xf>
    <xf numFmtId="0" fontId="2" fillId="0" borderId="0" xfId="0" applyFont="1" applyAlignment="1">
      <alignment horizontal="centerContinuous" vertical="center"/>
    </xf>
    <xf numFmtId="0" fontId="0" fillId="0" borderId="0" xfId="0" applyAlignment="1">
      <alignment horizontal="centerContinuous" vertical="center"/>
    </xf>
    <xf numFmtId="177" fontId="9" fillId="0" borderId="25" xfId="0" applyNumberFormat="1" applyFont="1" applyBorder="1">
      <alignment vertical="center"/>
    </xf>
    <xf numFmtId="177" fontId="9" fillId="0" borderId="24" xfId="0" applyNumberFormat="1" applyFont="1" applyBorder="1">
      <alignment vertical="center"/>
    </xf>
    <xf numFmtId="177" fontId="9" fillId="0" borderId="26" xfId="0" applyNumberFormat="1" applyFont="1" applyBorder="1">
      <alignment vertical="center"/>
    </xf>
    <xf numFmtId="177" fontId="9" fillId="0" borderId="2" xfId="0" applyNumberFormat="1" applyFont="1" applyBorder="1">
      <alignment vertical="center"/>
    </xf>
    <xf numFmtId="0" fontId="0" fillId="0" borderId="40" xfId="0" applyBorder="1">
      <alignment vertical="center"/>
    </xf>
    <xf numFmtId="0" fontId="0" fillId="0" borderId="41" xfId="0" applyBorder="1">
      <alignment vertical="center"/>
    </xf>
    <xf numFmtId="0" fontId="0" fillId="0" borderId="42" xfId="0" applyBorder="1" applyAlignment="1">
      <alignment horizontal="center" vertical="center" shrinkToFit="1"/>
    </xf>
    <xf numFmtId="180" fontId="0" fillId="0" borderId="40" xfId="0" applyNumberFormat="1" applyBorder="1" applyAlignment="1">
      <alignment horizontal="right" vertical="center"/>
    </xf>
    <xf numFmtId="185" fontId="2" fillId="0" borderId="45" xfId="0" applyNumberFormat="1" applyFont="1" applyBorder="1" applyAlignment="1">
      <alignment horizontal="right" vertical="center" indent="1"/>
    </xf>
    <xf numFmtId="185" fontId="3" fillId="0" borderId="50" xfId="0" applyNumberFormat="1" applyFont="1" applyBorder="1" applyAlignment="1">
      <alignment horizontal="right" vertical="center" indent="1"/>
    </xf>
    <xf numFmtId="181" fontId="0" fillId="0" borderId="5" xfId="0" applyNumberFormat="1" applyBorder="1" applyAlignment="1">
      <alignment horizontal="right" vertical="center" indent="1"/>
    </xf>
    <xf numFmtId="0" fontId="2" fillId="0" borderId="44" xfId="0" applyFont="1" applyBorder="1">
      <alignment vertical="center"/>
    </xf>
    <xf numFmtId="0" fontId="2" fillId="0" borderId="46" xfId="0" applyFont="1" applyBorder="1" applyAlignment="1">
      <alignment horizontal="center" vertical="center"/>
    </xf>
    <xf numFmtId="0" fontId="2" fillId="0" borderId="49" xfId="0" applyFont="1" applyBorder="1">
      <alignment vertical="center"/>
    </xf>
    <xf numFmtId="0" fontId="2" fillId="0" borderId="51" xfId="0" applyFont="1" applyBorder="1" applyAlignment="1">
      <alignment horizontal="center" vertical="center"/>
    </xf>
    <xf numFmtId="0" fontId="5"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1" xfId="0" applyFont="1" applyFill="1" applyBorder="1" applyAlignment="1">
      <alignment horizontal="center" vertical="center" shrinkToFit="1"/>
    </xf>
    <xf numFmtId="0" fontId="0" fillId="3" borderId="22" xfId="0" applyFill="1" applyBorder="1" applyAlignment="1">
      <alignment horizontal="center" vertical="center"/>
    </xf>
    <xf numFmtId="0" fontId="0" fillId="0" borderId="9" xfId="0" applyBorder="1" applyAlignment="1">
      <alignment horizontal="left" vertical="center" shrinkToFit="1"/>
    </xf>
    <xf numFmtId="0" fontId="0" fillId="3" borderId="4" xfId="0" applyFill="1" applyBorder="1" applyAlignment="1">
      <alignment horizontal="left" vertical="center"/>
    </xf>
    <xf numFmtId="0" fontId="0" fillId="0" borderId="0" xfId="0" applyAlignment="1">
      <alignment horizontal="left" vertical="center" shrinkToFit="1"/>
    </xf>
    <xf numFmtId="0" fontId="0" fillId="0" borderId="54" xfId="0" applyBorder="1">
      <alignment vertical="center"/>
    </xf>
    <xf numFmtId="181" fontId="0" fillId="0" borderId="53" xfId="0" applyNumberFormat="1" applyBorder="1" applyAlignment="1">
      <alignment horizontal="right" vertical="center" indent="1"/>
    </xf>
    <xf numFmtId="0" fontId="0" fillId="0" borderId="55" xfId="0" applyBorder="1" applyAlignment="1">
      <alignment horizontal="center" vertical="center"/>
    </xf>
    <xf numFmtId="0" fontId="0" fillId="0" borderId="57" xfId="0" applyBorder="1">
      <alignment vertical="center"/>
    </xf>
    <xf numFmtId="181" fontId="0" fillId="0" borderId="58" xfId="0" applyNumberFormat="1" applyBorder="1" applyAlignment="1">
      <alignment horizontal="right" vertical="center" indent="1"/>
    </xf>
    <xf numFmtId="0" fontId="0" fillId="0" borderId="56" xfId="0" applyBorder="1" applyAlignment="1">
      <alignment horizontal="center" vertical="center"/>
    </xf>
    <xf numFmtId="176" fontId="0" fillId="0" borderId="5" xfId="0" applyNumberFormat="1" applyBorder="1" applyAlignment="1">
      <alignment horizontal="right" vertical="center" indent="1"/>
    </xf>
    <xf numFmtId="181" fontId="0" fillId="0" borderId="21" xfId="0" applyNumberFormat="1" applyBorder="1" applyAlignment="1">
      <alignment horizontal="right" vertical="center" indent="1"/>
    </xf>
    <xf numFmtId="181" fontId="0" fillId="3" borderId="2" xfId="0" applyNumberFormat="1" applyFill="1" applyBorder="1" applyAlignment="1">
      <alignment horizontal="centerContinuous" vertical="center"/>
    </xf>
    <xf numFmtId="0" fontId="0" fillId="0" borderId="5" xfId="0" applyBorder="1" applyAlignment="1">
      <alignment horizontal="left" vertical="center" shrinkToFit="1"/>
    </xf>
    <xf numFmtId="0" fontId="0" fillId="0" borderId="10" xfId="0" applyBorder="1" applyAlignment="1">
      <alignment horizontal="left" vertical="center" shrinkToFit="1"/>
    </xf>
    <xf numFmtId="0" fontId="0" fillId="0" borderId="8" xfId="0" applyBorder="1" applyAlignment="1">
      <alignment horizontal="left" vertical="center" shrinkToFit="1"/>
    </xf>
    <xf numFmtId="0" fontId="0" fillId="0" borderId="53" xfId="0" applyBorder="1" applyAlignment="1">
      <alignment horizontal="left" vertical="center" shrinkToFit="1"/>
    </xf>
    <xf numFmtId="0" fontId="2" fillId="0" borderId="43" xfId="0" applyFont="1" applyBorder="1" applyAlignment="1">
      <alignment horizontal="left" vertical="center" shrinkToFit="1"/>
    </xf>
    <xf numFmtId="0" fontId="2" fillId="0" borderId="48" xfId="0" applyFont="1" applyBorder="1" applyAlignment="1">
      <alignment vertical="center" shrinkToFit="1"/>
    </xf>
    <xf numFmtId="0" fontId="0" fillId="0" borderId="13" xfId="0" applyBorder="1" applyAlignment="1">
      <alignment vertical="center" shrinkToFit="1"/>
    </xf>
    <xf numFmtId="0" fontId="0" fillId="0" borderId="14" xfId="0" applyBorder="1" applyAlignment="1">
      <alignment vertical="center" shrinkToFit="1"/>
    </xf>
    <xf numFmtId="0" fontId="0" fillId="0" borderId="15" xfId="0" applyBorder="1" applyAlignment="1">
      <alignment vertical="center" shrinkToFit="1"/>
    </xf>
    <xf numFmtId="0" fontId="0" fillId="0" borderId="58" xfId="0" applyBorder="1">
      <alignment vertical="center"/>
    </xf>
    <xf numFmtId="0" fontId="0" fillId="0" borderId="53" xfId="0" applyBorder="1">
      <alignment vertical="center"/>
    </xf>
    <xf numFmtId="0" fontId="2" fillId="0" borderId="45" xfId="0" applyFont="1" applyBorder="1">
      <alignment vertical="center"/>
    </xf>
    <xf numFmtId="0" fontId="2" fillId="0" borderId="50" xfId="0" applyFont="1" applyBorder="1">
      <alignment vertical="center"/>
    </xf>
    <xf numFmtId="178" fontId="0" fillId="2" borderId="5" xfId="0" applyNumberFormat="1" applyFill="1" applyBorder="1" applyAlignment="1" applyProtection="1">
      <alignment horizontal="right" vertical="center"/>
      <protection locked="0"/>
    </xf>
    <xf numFmtId="177" fontId="0" fillId="2" borderId="5" xfId="0" applyNumberFormat="1" applyFill="1" applyBorder="1" applyAlignment="1" applyProtection="1">
      <alignment horizontal="right" vertical="center"/>
      <protection locked="0"/>
    </xf>
    <xf numFmtId="177" fontId="0" fillId="2" borderId="18" xfId="0" applyNumberFormat="1" applyFill="1" applyBorder="1" applyAlignment="1" applyProtection="1">
      <alignment horizontal="right" vertical="center"/>
      <protection locked="0"/>
    </xf>
    <xf numFmtId="177" fontId="0" fillId="2" borderId="10" xfId="0" applyNumberFormat="1" applyFill="1" applyBorder="1" applyAlignment="1" applyProtection="1">
      <alignment horizontal="right" vertical="center"/>
      <protection locked="0"/>
    </xf>
    <xf numFmtId="177" fontId="0" fillId="2" borderId="8" xfId="0" applyNumberFormat="1" applyFill="1" applyBorder="1" applyAlignment="1" applyProtection="1">
      <alignment horizontal="right" vertical="center"/>
      <protection locked="0"/>
    </xf>
    <xf numFmtId="177" fontId="0" fillId="2" borderId="21" xfId="0" applyNumberFormat="1" applyFill="1" applyBorder="1" applyAlignment="1" applyProtection="1">
      <alignment horizontal="right" vertical="center"/>
      <protection locked="0"/>
    </xf>
    <xf numFmtId="179" fontId="0" fillId="2" borderId="18" xfId="0" applyNumberFormat="1" applyFill="1" applyBorder="1" applyAlignment="1" applyProtection="1">
      <alignment horizontal="right" vertical="center"/>
      <protection locked="0"/>
    </xf>
    <xf numFmtId="178" fontId="0" fillId="2" borderId="18" xfId="0" applyNumberFormat="1" applyFill="1" applyBorder="1" applyAlignment="1" applyProtection="1">
      <alignment horizontal="right" vertical="center"/>
      <protection locked="0"/>
    </xf>
    <xf numFmtId="178" fontId="0" fillId="2" borderId="10" xfId="0" applyNumberFormat="1" applyFill="1" applyBorder="1" applyAlignment="1" applyProtection="1">
      <alignment horizontal="right" vertical="center"/>
      <protection locked="0"/>
    </xf>
    <xf numFmtId="178" fontId="0" fillId="2" borderId="21" xfId="0" applyNumberFormat="1" applyFill="1" applyBorder="1" applyAlignment="1" applyProtection="1">
      <alignment horizontal="right" vertical="center"/>
      <protection locked="0"/>
    </xf>
    <xf numFmtId="180" fontId="0" fillId="2" borderId="5" xfId="0" applyNumberFormat="1" applyFill="1" applyBorder="1" applyAlignment="1" applyProtection="1">
      <alignment horizontal="right" vertical="center"/>
      <protection locked="0"/>
    </xf>
    <xf numFmtId="180" fontId="0" fillId="2" borderId="40" xfId="0" applyNumberFormat="1" applyFill="1" applyBorder="1" applyAlignment="1" applyProtection="1">
      <alignment horizontal="right" vertical="center"/>
      <protection locked="0"/>
    </xf>
    <xf numFmtId="180" fontId="0" fillId="2" borderId="21" xfId="0" applyNumberFormat="1" applyFill="1" applyBorder="1" applyAlignment="1" applyProtection="1">
      <alignment horizontal="right" vertical="center"/>
      <protection locked="0"/>
    </xf>
    <xf numFmtId="0" fontId="4" fillId="0" borderId="0" xfId="0" applyFont="1" applyAlignment="1">
      <alignment horizontal="center" vertical="center"/>
    </xf>
    <xf numFmtId="0" fontId="4" fillId="0" borderId="8" xfId="0" applyFont="1" applyBorder="1" applyAlignment="1">
      <alignment horizontal="left" vertical="center" wrapText="1"/>
    </xf>
    <xf numFmtId="0" fontId="8" fillId="0" borderId="0" xfId="0" applyFont="1">
      <alignment vertical="center"/>
    </xf>
    <xf numFmtId="0" fontId="8" fillId="0" borderId="0" xfId="0" applyFont="1" applyAlignment="1">
      <alignment vertical="center" wrapText="1"/>
    </xf>
    <xf numFmtId="0" fontId="8" fillId="0" borderId="8" xfId="0" applyFont="1" applyBorder="1" applyAlignment="1">
      <alignment horizontal="left" vertical="center"/>
    </xf>
    <xf numFmtId="177" fontId="0" fillId="2" borderId="8" xfId="0" applyNumberFormat="1" applyFill="1" applyBorder="1" applyProtection="1">
      <alignment vertical="center"/>
      <protection locked="0"/>
    </xf>
    <xf numFmtId="177" fontId="0" fillId="2" borderId="2" xfId="0" applyNumberFormat="1" applyFill="1" applyBorder="1" applyProtection="1">
      <alignment vertical="center"/>
      <protection locked="0"/>
    </xf>
    <xf numFmtId="177" fontId="0" fillId="2" borderId="10" xfId="0" applyNumberFormat="1" applyFill="1" applyBorder="1" applyProtection="1">
      <alignment vertical="center"/>
      <protection locked="0"/>
    </xf>
    <xf numFmtId="0" fontId="0" fillId="2" borderId="1" xfId="0" applyFill="1" applyBorder="1" applyProtection="1">
      <alignment vertical="center"/>
      <protection locked="0"/>
    </xf>
    <xf numFmtId="181" fontId="0" fillId="2" borderId="2" xfId="0" applyNumberFormat="1" applyFill="1" applyBorder="1" applyProtection="1">
      <alignment vertical="center"/>
      <protection locked="0"/>
    </xf>
    <xf numFmtId="0" fontId="28" fillId="0" borderId="0" xfId="41">
      <alignment vertical="center"/>
    </xf>
    <xf numFmtId="0" fontId="0" fillId="0" borderId="0" xfId="0" applyAlignment="1">
      <alignment vertical="center"/>
    </xf>
    <xf numFmtId="0" fontId="31" fillId="0" borderId="74" xfId="42" applyFont="1" applyFill="1" applyBorder="1" applyAlignment="1">
      <alignment horizontal="center" vertical="center"/>
    </xf>
    <xf numFmtId="0" fontId="31" fillId="0" borderId="21" xfId="42" applyFont="1" applyFill="1" applyBorder="1" applyAlignment="1">
      <alignment horizontal="center" vertical="center"/>
    </xf>
    <xf numFmtId="0" fontId="0" fillId="36" borderId="2" xfId="0" applyFill="1" applyBorder="1" applyAlignment="1">
      <alignment horizontal="center" vertical="center"/>
    </xf>
    <xf numFmtId="0" fontId="0" fillId="36" borderId="4" xfId="0" applyFill="1" applyBorder="1" applyAlignment="1">
      <alignment horizontal="center" vertical="center"/>
    </xf>
    <xf numFmtId="0" fontId="0" fillId="36" borderId="1" xfId="0" applyFill="1" applyBorder="1" applyAlignment="1">
      <alignment horizontal="center" vertical="center"/>
    </xf>
    <xf numFmtId="0" fontId="0" fillId="36" borderId="1" xfId="0" applyFill="1" applyBorder="1" applyAlignment="1">
      <alignment horizontal="center" vertical="center" shrinkToFit="1"/>
    </xf>
    <xf numFmtId="0" fontId="0" fillId="36" borderId="5" xfId="0" applyFill="1" applyBorder="1">
      <alignment vertical="center"/>
    </xf>
    <xf numFmtId="0" fontId="0" fillId="36" borderId="7" xfId="0" applyFill="1" applyBorder="1">
      <alignment vertical="center"/>
    </xf>
    <xf numFmtId="0" fontId="0" fillId="36" borderId="18" xfId="0" applyFill="1" applyBorder="1">
      <alignment vertical="center"/>
    </xf>
    <xf numFmtId="0" fontId="0" fillId="36" borderId="16" xfId="0" applyFill="1" applyBorder="1">
      <alignment vertical="center"/>
    </xf>
    <xf numFmtId="0" fontId="0" fillId="36" borderId="40" xfId="0" applyFill="1" applyBorder="1">
      <alignment vertical="center"/>
    </xf>
    <xf numFmtId="0" fontId="0" fillId="36" borderId="42" xfId="0" applyFill="1" applyBorder="1">
      <alignment vertical="center"/>
    </xf>
    <xf numFmtId="0" fontId="0" fillId="36" borderId="29" xfId="0" applyFill="1" applyBorder="1">
      <alignment vertical="center"/>
    </xf>
    <xf numFmtId="0" fontId="0" fillId="36" borderId="31" xfId="0" applyFill="1" applyBorder="1">
      <alignment vertical="center"/>
    </xf>
    <xf numFmtId="0" fontId="6" fillId="36" borderId="77" xfId="42" applyFont="1" applyFill="1" applyBorder="1" applyAlignment="1">
      <alignment horizontal="center" vertical="center"/>
    </xf>
    <xf numFmtId="0" fontId="6" fillId="36" borderId="38" xfId="42" applyFont="1" applyFill="1" applyBorder="1" applyAlignment="1">
      <alignment vertical="center"/>
    </xf>
    <xf numFmtId="0" fontId="6" fillId="36" borderId="73" xfId="42" applyFont="1" applyFill="1" applyBorder="1" applyAlignment="1">
      <alignment horizontal="center" vertical="center"/>
    </xf>
    <xf numFmtId="0" fontId="6" fillId="36" borderId="78" xfId="42" applyFont="1" applyFill="1" applyBorder="1" applyAlignment="1">
      <alignment horizontal="center" vertical="center" shrinkToFit="1"/>
    </xf>
    <xf numFmtId="0" fontId="6" fillId="36" borderId="75" xfId="42" applyFont="1" applyFill="1" applyBorder="1" applyAlignment="1">
      <alignment horizontal="center" vertical="center" wrapText="1"/>
    </xf>
    <xf numFmtId="0" fontId="6" fillId="36" borderId="22" xfId="42" applyFont="1" applyFill="1" applyBorder="1" applyAlignment="1">
      <alignment horizontal="center" vertical="center" wrapText="1"/>
    </xf>
    <xf numFmtId="0" fontId="31" fillId="36" borderId="72" xfId="42" applyFont="1" applyFill="1" applyBorder="1" applyAlignment="1">
      <alignment horizontal="center" vertical="center"/>
    </xf>
    <xf numFmtId="0" fontId="31" fillId="36" borderId="34" xfId="42" applyFont="1" applyFill="1" applyBorder="1" applyAlignment="1">
      <alignment horizontal="center" vertical="center"/>
    </xf>
    <xf numFmtId="0" fontId="31" fillId="36" borderId="35" xfId="42" applyFont="1" applyFill="1" applyBorder="1" applyAlignment="1">
      <alignment horizontal="center" vertical="center"/>
    </xf>
    <xf numFmtId="177" fontId="0" fillId="0" borderId="13" xfId="0" applyNumberFormat="1" applyBorder="1" applyProtection="1">
      <alignment vertical="center"/>
    </xf>
    <xf numFmtId="183" fontId="0" fillId="0" borderId="13" xfId="0" applyNumberFormat="1" applyBorder="1" applyProtection="1">
      <alignment vertical="center"/>
    </xf>
    <xf numFmtId="177" fontId="0" fillId="0" borderId="34" xfId="0" applyNumberFormat="1" applyBorder="1" applyProtection="1">
      <alignment vertical="center"/>
    </xf>
    <xf numFmtId="183" fontId="0" fillId="0" borderId="34" xfId="0" applyNumberFormat="1" applyBorder="1" applyProtection="1">
      <alignment vertical="center"/>
    </xf>
    <xf numFmtId="177" fontId="0" fillId="0" borderId="62" xfId="0" applyNumberFormat="1" applyBorder="1" applyProtection="1">
      <alignment vertical="center"/>
    </xf>
    <xf numFmtId="183" fontId="0" fillId="0" borderId="62" xfId="0" applyNumberFormat="1" applyBorder="1" applyProtection="1">
      <alignment vertical="center"/>
    </xf>
    <xf numFmtId="177" fontId="0" fillId="0" borderId="23" xfId="0" applyNumberFormat="1" applyBorder="1" applyProtection="1">
      <alignment vertical="center"/>
    </xf>
    <xf numFmtId="183" fontId="0" fillId="0" borderId="23" xfId="0" applyNumberFormat="1" applyBorder="1" applyProtection="1">
      <alignment vertical="center"/>
    </xf>
    <xf numFmtId="38" fontId="6" fillId="0" borderId="79" xfId="43" applyFont="1" applyFill="1" applyBorder="1" applyAlignment="1" applyProtection="1">
      <alignment horizontal="right" indent="1"/>
    </xf>
    <xf numFmtId="38" fontId="6" fillId="0" borderId="76" xfId="43" applyFont="1" applyFill="1" applyBorder="1" applyAlignment="1" applyProtection="1">
      <alignment horizontal="right" indent="1"/>
    </xf>
    <xf numFmtId="38" fontId="6" fillId="0" borderId="72" xfId="43" applyFont="1" applyFill="1" applyBorder="1" applyAlignment="1" applyProtection="1">
      <alignment horizontal="right" indent="1"/>
    </xf>
    <xf numFmtId="38" fontId="6" fillId="0" borderId="80" xfId="43" applyFont="1" applyFill="1" applyBorder="1" applyAlignment="1" applyProtection="1">
      <alignment horizontal="right" indent="1"/>
    </xf>
    <xf numFmtId="38" fontId="6" fillId="0" borderId="19" xfId="43" applyFont="1" applyFill="1" applyBorder="1" applyAlignment="1" applyProtection="1">
      <alignment horizontal="right" indent="1"/>
    </xf>
    <xf numFmtId="38" fontId="6" fillId="0" borderId="35" xfId="43" applyFont="1" applyFill="1" applyBorder="1" applyAlignment="1" applyProtection="1">
      <alignment horizontal="right" indent="1"/>
    </xf>
    <xf numFmtId="0" fontId="32" fillId="0" borderId="0" xfId="0" applyFont="1">
      <alignment vertical="center"/>
    </xf>
    <xf numFmtId="0" fontId="33" fillId="0" borderId="0" xfId="0" applyFont="1">
      <alignment vertical="center"/>
    </xf>
    <xf numFmtId="0" fontId="34" fillId="0" borderId="0" xfId="0" applyFont="1">
      <alignment vertical="center"/>
    </xf>
    <xf numFmtId="0" fontId="31" fillId="0" borderId="0" xfId="0" applyFont="1">
      <alignment vertical="center"/>
    </xf>
    <xf numFmtId="0" fontId="33" fillId="3" borderId="3" xfId="0" applyFont="1" applyFill="1" applyBorder="1" applyAlignment="1">
      <alignment horizontal="centerContinuous" vertical="center"/>
    </xf>
    <xf numFmtId="0" fontId="24" fillId="4" borderId="7" xfId="0" applyFont="1" applyFill="1" applyBorder="1" applyAlignment="1" applyProtection="1">
      <alignment horizontal="left" vertical="center" shrinkToFit="1"/>
      <protection locked="0"/>
    </xf>
    <xf numFmtId="0" fontId="24" fillId="4" borderId="34" xfId="0" applyFont="1" applyFill="1" applyBorder="1" applyAlignment="1" applyProtection="1">
      <alignment horizontal="left" vertical="center" shrinkToFit="1"/>
      <protection locked="0"/>
    </xf>
    <xf numFmtId="0" fontId="35" fillId="4" borderId="12" xfId="0" applyFont="1" applyFill="1" applyBorder="1" applyAlignment="1" applyProtection="1">
      <alignment horizontal="left" vertical="center" shrinkToFit="1"/>
      <protection locked="0"/>
    </xf>
    <xf numFmtId="0" fontId="24" fillId="4" borderId="9" xfId="0" applyFont="1" applyFill="1" applyBorder="1" applyAlignment="1" applyProtection="1">
      <alignment horizontal="left" vertical="center" shrinkToFit="1"/>
      <protection locked="0"/>
    </xf>
    <xf numFmtId="0" fontId="35" fillId="4" borderId="19" xfId="0" applyFont="1" applyFill="1" applyBorder="1" applyAlignment="1" applyProtection="1">
      <alignment horizontal="left" vertical="center" shrinkToFit="1"/>
      <protection locked="0"/>
    </xf>
    <xf numFmtId="0" fontId="24" fillId="4" borderId="16" xfId="0" applyFont="1" applyFill="1" applyBorder="1" applyAlignment="1" applyProtection="1">
      <alignment horizontal="left" vertical="center" shrinkToFit="1"/>
      <protection locked="0"/>
    </xf>
    <xf numFmtId="0" fontId="24" fillId="4" borderId="12" xfId="0" applyFont="1" applyFill="1" applyBorder="1" applyAlignment="1" applyProtection="1">
      <alignment horizontal="left" vertical="center" shrinkToFit="1"/>
      <protection locked="0"/>
    </xf>
    <xf numFmtId="0" fontId="35" fillId="4" borderId="35" xfId="0" applyFont="1" applyFill="1" applyBorder="1" applyAlignment="1" applyProtection="1">
      <alignment horizontal="left" vertical="center" shrinkToFit="1"/>
      <protection locked="0"/>
    </xf>
    <xf numFmtId="0" fontId="5" fillId="0" borderId="7" xfId="0" applyFont="1" applyFill="1" applyBorder="1" applyAlignment="1" applyProtection="1">
      <alignment horizontal="left" vertical="center" shrinkToFit="1"/>
      <protection locked="0"/>
    </xf>
    <xf numFmtId="0" fontId="6" fillId="0" borderId="42" xfId="0" applyFont="1" applyFill="1" applyBorder="1" applyAlignment="1" applyProtection="1">
      <alignment horizontal="left" vertical="center" shrinkToFit="1"/>
      <protection locked="0"/>
    </xf>
    <xf numFmtId="0" fontId="6" fillId="0" borderId="19" xfId="0" applyFont="1" applyFill="1" applyBorder="1" applyAlignment="1" applyProtection="1">
      <alignment horizontal="left" vertical="center" shrinkToFit="1"/>
      <protection locked="0"/>
    </xf>
    <xf numFmtId="0" fontId="5" fillId="0" borderId="7" xfId="0" applyFont="1" applyFill="1" applyBorder="1" applyProtection="1">
      <alignment vertical="center"/>
      <protection locked="0"/>
    </xf>
    <xf numFmtId="0" fontId="6" fillId="0" borderId="19" xfId="0" applyFont="1" applyFill="1" applyBorder="1" applyProtection="1">
      <alignment vertical="center"/>
      <protection locked="0"/>
    </xf>
    <xf numFmtId="0" fontId="6" fillId="0" borderId="7" xfId="0" applyFont="1" applyFill="1" applyBorder="1" applyProtection="1">
      <alignment vertical="center"/>
      <protection locked="0"/>
    </xf>
    <xf numFmtId="0" fontId="6" fillId="0" borderId="56" xfId="0" applyFont="1" applyFill="1" applyBorder="1" applyProtection="1">
      <alignment vertical="center"/>
      <protection locked="0"/>
    </xf>
    <xf numFmtId="0" fontId="6" fillId="0" borderId="55" xfId="0" applyFont="1" applyFill="1" applyBorder="1" applyProtection="1">
      <alignment vertical="center"/>
      <protection locked="0"/>
    </xf>
    <xf numFmtId="0" fontId="6" fillId="0" borderId="47" xfId="0" applyFont="1" applyFill="1" applyBorder="1" applyProtection="1">
      <alignment vertical="center"/>
      <protection locked="0"/>
    </xf>
    <xf numFmtId="0" fontId="6" fillId="0" borderId="52" xfId="0" applyFont="1" applyFill="1" applyBorder="1" applyProtection="1">
      <alignment vertical="center"/>
      <protection locked="0"/>
    </xf>
    <xf numFmtId="0" fontId="5" fillId="0" borderId="13" xfId="0" applyFont="1" applyBorder="1">
      <alignment vertical="center"/>
    </xf>
    <xf numFmtId="0" fontId="6" fillId="0" borderId="35" xfId="0" applyFont="1" applyBorder="1">
      <alignment vertical="center"/>
    </xf>
    <xf numFmtId="0" fontId="6" fillId="0" borderId="13" xfId="0" applyFont="1" applyBorder="1">
      <alignment vertical="center"/>
    </xf>
    <xf numFmtId="0" fontId="6" fillId="0" borderId="59" xfId="0" applyFont="1" applyBorder="1">
      <alignment vertical="center"/>
    </xf>
    <xf numFmtId="0" fontId="6" fillId="0" borderId="60" xfId="0" applyFont="1" applyBorder="1">
      <alignment vertical="center"/>
    </xf>
    <xf numFmtId="0" fontId="6" fillId="0" borderId="61" xfId="0" applyFont="1" applyBorder="1">
      <alignment vertical="center"/>
    </xf>
    <xf numFmtId="0" fontId="6" fillId="0" borderId="1" xfId="0" applyFont="1" applyBorder="1">
      <alignment vertical="center"/>
    </xf>
    <xf numFmtId="0" fontId="6" fillId="0" borderId="7" xfId="0" applyFont="1" applyBorder="1" applyAlignment="1">
      <alignment horizontal="center" vertical="center"/>
    </xf>
    <xf numFmtId="0" fontId="6" fillId="0" borderId="9" xfId="0" applyFont="1" applyBorder="1">
      <alignment vertical="center"/>
    </xf>
    <xf numFmtId="0" fontId="6" fillId="0" borderId="19" xfId="0" applyFont="1" applyBorder="1">
      <alignment vertical="center"/>
    </xf>
    <xf numFmtId="0" fontId="6" fillId="0" borderId="7" xfId="0" applyFont="1" applyBorder="1">
      <alignment vertical="center"/>
    </xf>
    <xf numFmtId="0" fontId="6" fillId="0" borderId="16" xfId="0" applyFont="1" applyBorder="1" applyAlignment="1">
      <alignment vertical="center" wrapText="1"/>
    </xf>
    <xf numFmtId="0" fontId="6" fillId="0" borderId="16" xfId="0" applyFont="1" applyBorder="1">
      <alignment vertical="center"/>
    </xf>
    <xf numFmtId="0" fontId="6" fillId="0" borderId="12" xfId="0" applyFont="1" applyBorder="1" applyAlignment="1">
      <alignment vertical="center" wrapText="1"/>
    </xf>
    <xf numFmtId="0" fontId="6" fillId="0" borderId="42" xfId="0" applyFont="1" applyBorder="1">
      <alignment vertical="center"/>
    </xf>
    <xf numFmtId="0" fontId="6" fillId="0" borderId="13" xfId="0" applyFont="1" applyBorder="1" applyAlignment="1">
      <alignment horizontal="left" vertical="center"/>
    </xf>
    <xf numFmtId="0" fontId="6" fillId="0" borderId="15" xfId="0" applyFont="1" applyBorder="1" applyAlignment="1">
      <alignment horizontal="left" vertical="center"/>
    </xf>
    <xf numFmtId="0" fontId="6" fillId="0" borderId="13"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6" fillId="36" borderId="13" xfId="42" applyFont="1" applyFill="1" applyBorder="1" applyAlignment="1">
      <alignment horizontal="center" vertical="center"/>
    </xf>
    <xf numFmtId="0" fontId="6" fillId="36" borderId="2" xfId="42" applyFont="1" applyFill="1" applyBorder="1" applyAlignment="1">
      <alignment horizontal="center" vertical="center"/>
    </xf>
    <xf numFmtId="0" fontId="6" fillId="36" borderId="3" xfId="42" applyFont="1" applyFill="1" applyBorder="1" applyAlignment="1">
      <alignment horizontal="center" vertical="center"/>
    </xf>
    <xf numFmtId="0" fontId="6" fillId="36" borderId="4" xfId="42" applyFont="1" applyFill="1" applyBorder="1" applyAlignment="1">
      <alignment horizontal="center" vertical="center"/>
    </xf>
    <xf numFmtId="0" fontId="36" fillId="0" borderId="0" xfId="0" applyFont="1">
      <alignment vertical="center"/>
    </xf>
    <xf numFmtId="0" fontId="37" fillId="0" borderId="0" xfId="0" applyFont="1">
      <alignment vertical="center"/>
    </xf>
    <xf numFmtId="20" fontId="0" fillId="0" borderId="0" xfId="0" applyNumberFormat="1" applyAlignment="1">
      <alignment horizontal="center" vertical="center"/>
    </xf>
  </cellXfs>
  <cellStyles count="49">
    <cellStyle name="20% - アクセント 1" xfId="18" builtinId="30" customBuiltin="1"/>
    <cellStyle name="20% - アクセント 2" xfId="22" builtinId="34" customBuiltin="1"/>
    <cellStyle name="20% - アクセント 3" xfId="26" builtinId="38" customBuiltin="1"/>
    <cellStyle name="20% - アクセント 4" xfId="30" builtinId="42" customBuiltin="1"/>
    <cellStyle name="20% - アクセント 5" xfId="34" builtinId="46" customBuiltin="1"/>
    <cellStyle name="20% - アクセント 6" xfId="38" builtinId="50" customBuiltin="1"/>
    <cellStyle name="40% - アクセント 1" xfId="19" builtinId="31" customBuiltin="1"/>
    <cellStyle name="40% - アクセント 2" xfId="23" builtinId="35" customBuiltin="1"/>
    <cellStyle name="40% - アクセント 3" xfId="27" builtinId="39" customBuiltin="1"/>
    <cellStyle name="40% - アクセント 4" xfId="31" builtinId="43" customBuiltin="1"/>
    <cellStyle name="40% - アクセント 5" xfId="35" builtinId="47" customBuiltin="1"/>
    <cellStyle name="40% - アクセント 6" xfId="39" builtinId="51" customBuiltin="1"/>
    <cellStyle name="60% - アクセント 1" xfId="20" builtinId="32" customBuiltin="1"/>
    <cellStyle name="60% - アクセント 2" xfId="24" builtinId="36" customBuiltin="1"/>
    <cellStyle name="60% - アクセント 3" xfId="28" builtinId="40" customBuiltin="1"/>
    <cellStyle name="60% - アクセント 4" xfId="32" builtinId="44" customBuiltin="1"/>
    <cellStyle name="60% - アクセント 5" xfId="36" builtinId="48" customBuiltin="1"/>
    <cellStyle name="60% - アクセント 6" xfId="40" builtinId="52" customBuiltin="1"/>
    <cellStyle name="アクセント 1" xfId="17" builtinId="29" customBuiltin="1"/>
    <cellStyle name="アクセント 2" xfId="21" builtinId="33" customBuiltin="1"/>
    <cellStyle name="アクセント 3" xfId="25" builtinId="37" customBuiltin="1"/>
    <cellStyle name="アクセント 4" xfId="29" builtinId="41" customBuiltin="1"/>
    <cellStyle name="アクセント 5" xfId="33" builtinId="45" customBuiltin="1"/>
    <cellStyle name="アクセント 6" xfId="37" builtinId="49" customBuiltin="1"/>
    <cellStyle name="タイトル" xfId="1" builtinId="15" customBuiltin="1"/>
    <cellStyle name="チェック セル" xfId="13" builtinId="23" customBuiltin="1"/>
    <cellStyle name="どちらでもない" xfId="8" builtinId="28" customBuiltin="1"/>
    <cellStyle name="ハイパーリンク" xfId="41" builtinId="8"/>
    <cellStyle name="メモ 2" xfId="45" xr:uid="{340B465D-DD0B-4D94-BAEB-0150FBF40436}"/>
    <cellStyle name="リンク セル" xfId="12" builtinId="24" customBuiltin="1"/>
    <cellStyle name="悪い" xfId="7" builtinId="27" customBuiltin="1"/>
    <cellStyle name="計算" xfId="11" builtinId="22" customBuiltin="1"/>
    <cellStyle name="警告文" xfId="14" builtinId="11" customBuiltin="1"/>
    <cellStyle name="桁区切り 2" xfId="47" xr:uid="{0FD40C2E-4D33-4E3D-923C-9C4E8DE4B59A}"/>
    <cellStyle name="桁区切り 3" xfId="43" xr:uid="{E19E7E75-08D6-456D-BD74-57A197E0FB96}"/>
    <cellStyle name="見出し 1" xfId="2" builtinId="16" customBuiltin="1"/>
    <cellStyle name="見出し 2" xfId="3" builtinId="17" customBuiltin="1"/>
    <cellStyle name="見出し 3" xfId="4" builtinId="18" customBuiltin="1"/>
    <cellStyle name="見出し 4" xfId="5" builtinId="19" customBuiltin="1"/>
    <cellStyle name="集計" xfId="16" builtinId="25" customBuiltin="1"/>
    <cellStyle name="出力" xfId="10" builtinId="21" customBuiltin="1"/>
    <cellStyle name="説明文" xfId="15" builtinId="53" customBuiltin="1"/>
    <cellStyle name="入力" xfId="9" builtinId="20" customBuiltin="1"/>
    <cellStyle name="標準" xfId="0" builtinId="0"/>
    <cellStyle name="標準 2" xfId="44" xr:uid="{057EA0C0-38CE-4BF6-A770-2849A3A1A46F}"/>
    <cellStyle name="標準 3" xfId="46" xr:uid="{13E00A4B-A83D-455B-89CB-EA73DBF951F1}"/>
    <cellStyle name="標準 4" xfId="48" xr:uid="{AABB6187-437C-4634-AA06-0EECEB6AFF1C}"/>
    <cellStyle name="標準 5" xfId="42" xr:uid="{783C5A23-19FD-458A-B448-8AC3A606A4AE}"/>
    <cellStyle name="良い" xfId="6" builtinId="26" customBuiltin="1"/>
  </cellStyles>
  <dxfs count="0"/>
  <tableStyles count="0" defaultTableStyle="TableStyleMedium2" defaultPivotStyle="PivotStyleLight16"/>
  <colors>
    <mruColors>
      <color rgb="FFFFF8E5"/>
      <color rgb="FFFFF6DD"/>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397416848317689E-2"/>
          <c:y val="0.10911403207021582"/>
          <c:w val="0.92949558752829053"/>
          <c:h val="0.69809361223868593"/>
        </c:manualLayout>
      </c:layout>
      <c:lineChart>
        <c:grouping val="standard"/>
        <c:varyColors val="0"/>
        <c:ser>
          <c:idx val="1"/>
          <c:order val="1"/>
          <c:tx>
            <c:strRef>
              <c:f>評価シート!$C$57</c:f>
              <c:strCache>
                <c:ptCount val="1"/>
                <c:pt idx="0">
                  <c:v>便益</c:v>
                </c:pt>
              </c:strCache>
            </c:strRef>
          </c:tx>
          <c:spPr>
            <a:ln w="28575" cap="rnd">
              <a:solidFill>
                <a:schemeClr val="accent1"/>
              </a:solidFill>
              <a:round/>
            </a:ln>
            <a:effectLst/>
          </c:spPr>
          <c:marker>
            <c:symbol val="none"/>
          </c:marker>
          <c:val>
            <c:numRef>
              <c:f>評価シート!$C$58:$C$87</c:f>
              <c:numCache>
                <c:formatCode>0.0_);[Red]\(0.0\)</c:formatCode>
                <c:ptCount val="30"/>
                <c:pt idx="0">
                  <c:v>10.379999999999999</c:v>
                </c:pt>
                <c:pt idx="1">
                  <c:v>20.759999999999998</c:v>
                </c:pt>
                <c:pt idx="2">
                  <c:v>31.139999999999997</c:v>
                </c:pt>
                <c:pt idx="3">
                  <c:v>41.519999999999996</c:v>
                </c:pt>
                <c:pt idx="4">
                  <c:v>51.899999999999991</c:v>
                </c:pt>
                <c:pt idx="5">
                  <c:v>62.279999999999987</c:v>
                </c:pt>
                <c:pt idx="6">
                  <c:v>72.66</c:v>
                </c:pt>
                <c:pt idx="7">
                  <c:v>83.04</c:v>
                </c:pt>
                <c:pt idx="8">
                  <c:v>93.420000000000016</c:v>
                </c:pt>
                <c:pt idx="9">
                  <c:v>103.80000000000003</c:v>
                </c:pt>
                <c:pt idx="10">
                  <c:v>112.16400000000003</c:v>
                </c:pt>
                <c:pt idx="11">
                  <c:v>120.52800000000003</c:v>
                </c:pt>
                <c:pt idx="12">
                  <c:v>128.89200000000005</c:v>
                </c:pt>
                <c:pt idx="13">
                  <c:v>137.25600000000006</c:v>
                </c:pt>
                <c:pt idx="14">
                  <c:v>145.62000000000006</c:v>
                </c:pt>
                <c:pt idx="15">
                  <c:v>153.98400000000007</c:v>
                </c:pt>
                <c:pt idx="16">
                  <c:v>162.34800000000007</c:v>
                </c:pt>
                <c:pt idx="17">
                  <c:v>170.71200000000007</c:v>
                </c:pt>
                <c:pt idx="18">
                  <c:v>179.07600000000008</c:v>
                </c:pt>
                <c:pt idx="19">
                  <c:v>187.44000000000008</c:v>
                </c:pt>
                <c:pt idx="20">
                  <c:v>187.44000000000008</c:v>
                </c:pt>
                <c:pt idx="21">
                  <c:v>187.44000000000008</c:v>
                </c:pt>
                <c:pt idx="22">
                  <c:v>187.44000000000008</c:v>
                </c:pt>
                <c:pt idx="23">
                  <c:v>187.44000000000008</c:v>
                </c:pt>
                <c:pt idx="24">
                  <c:v>187.44000000000008</c:v>
                </c:pt>
                <c:pt idx="25">
                  <c:v>187.44000000000008</c:v>
                </c:pt>
                <c:pt idx="26">
                  <c:v>187.44000000000008</c:v>
                </c:pt>
                <c:pt idx="27">
                  <c:v>187.44000000000008</c:v>
                </c:pt>
                <c:pt idx="28">
                  <c:v>187.44000000000008</c:v>
                </c:pt>
                <c:pt idx="29">
                  <c:v>187.44000000000008</c:v>
                </c:pt>
              </c:numCache>
            </c:numRef>
          </c:val>
          <c:smooth val="0"/>
          <c:extLst>
            <c:ext xmlns:c16="http://schemas.microsoft.com/office/drawing/2014/chart" uri="{C3380CC4-5D6E-409C-BE32-E72D297353CC}">
              <c16:uniqueId val="{00000000-6B79-438E-8080-8248205F2ED7}"/>
            </c:ext>
          </c:extLst>
        </c:ser>
        <c:ser>
          <c:idx val="2"/>
          <c:order val="2"/>
          <c:tx>
            <c:strRef>
              <c:f>評価シート!$D$57</c:f>
              <c:strCache>
                <c:ptCount val="1"/>
                <c:pt idx="0">
                  <c:v>投資額（補助なし）</c:v>
                </c:pt>
              </c:strCache>
            </c:strRef>
          </c:tx>
          <c:spPr>
            <a:ln w="28575" cap="rnd">
              <a:solidFill>
                <a:schemeClr val="accent2"/>
              </a:solidFill>
              <a:round/>
            </a:ln>
            <a:effectLst/>
          </c:spPr>
          <c:marker>
            <c:symbol val="none"/>
          </c:marker>
          <c:val>
            <c:numRef>
              <c:f>評価シート!$D$58:$D$87</c:f>
              <c:numCache>
                <c:formatCode>0.0_);[Red]\(0.0\)</c:formatCode>
                <c:ptCount val="30"/>
                <c:pt idx="0">
                  <c:v>103.2</c:v>
                </c:pt>
                <c:pt idx="1">
                  <c:v>104.4</c:v>
                </c:pt>
                <c:pt idx="2">
                  <c:v>105.60000000000001</c:v>
                </c:pt>
                <c:pt idx="3">
                  <c:v>106.80000000000001</c:v>
                </c:pt>
                <c:pt idx="4">
                  <c:v>108.00000000000001</c:v>
                </c:pt>
                <c:pt idx="5">
                  <c:v>109.20000000000002</c:v>
                </c:pt>
                <c:pt idx="6">
                  <c:v>110.40000000000002</c:v>
                </c:pt>
                <c:pt idx="7">
                  <c:v>111.60000000000002</c:v>
                </c:pt>
                <c:pt idx="8">
                  <c:v>112.80000000000003</c:v>
                </c:pt>
                <c:pt idx="9">
                  <c:v>114.00000000000003</c:v>
                </c:pt>
                <c:pt idx="10">
                  <c:v>115.20000000000003</c:v>
                </c:pt>
                <c:pt idx="11">
                  <c:v>116.40000000000003</c:v>
                </c:pt>
                <c:pt idx="12">
                  <c:v>117.60000000000004</c:v>
                </c:pt>
                <c:pt idx="13">
                  <c:v>118.80000000000004</c:v>
                </c:pt>
                <c:pt idx="14">
                  <c:v>120.00000000000004</c:v>
                </c:pt>
                <c:pt idx="15">
                  <c:v>121.20000000000005</c:v>
                </c:pt>
                <c:pt idx="16">
                  <c:v>122.40000000000005</c:v>
                </c:pt>
                <c:pt idx="17">
                  <c:v>123.60000000000005</c:v>
                </c:pt>
                <c:pt idx="18">
                  <c:v>124.80000000000005</c:v>
                </c:pt>
                <c:pt idx="19">
                  <c:v>130.00000000000006</c:v>
                </c:pt>
                <c:pt idx="20">
                  <c:v>130.00000000000006</c:v>
                </c:pt>
                <c:pt idx="21">
                  <c:v>130.00000000000006</c:v>
                </c:pt>
                <c:pt idx="22">
                  <c:v>130.00000000000006</c:v>
                </c:pt>
                <c:pt idx="23">
                  <c:v>130.00000000000006</c:v>
                </c:pt>
                <c:pt idx="24">
                  <c:v>130.00000000000006</c:v>
                </c:pt>
                <c:pt idx="25">
                  <c:v>130.00000000000006</c:v>
                </c:pt>
                <c:pt idx="26">
                  <c:v>130.00000000000006</c:v>
                </c:pt>
                <c:pt idx="27">
                  <c:v>130.00000000000006</c:v>
                </c:pt>
                <c:pt idx="28">
                  <c:v>130.00000000000006</c:v>
                </c:pt>
                <c:pt idx="29">
                  <c:v>130.00000000000006</c:v>
                </c:pt>
              </c:numCache>
            </c:numRef>
          </c:val>
          <c:smooth val="0"/>
          <c:extLst>
            <c:ext xmlns:c16="http://schemas.microsoft.com/office/drawing/2014/chart" uri="{C3380CC4-5D6E-409C-BE32-E72D297353CC}">
              <c16:uniqueId val="{00000001-6B79-438E-8080-8248205F2ED7}"/>
            </c:ext>
          </c:extLst>
        </c:ser>
        <c:ser>
          <c:idx val="3"/>
          <c:order val="3"/>
          <c:tx>
            <c:strRef>
              <c:f>評価シート!$E$57</c:f>
              <c:strCache>
                <c:ptCount val="1"/>
                <c:pt idx="0">
                  <c:v>投資額（補助あり）</c:v>
                </c:pt>
              </c:strCache>
            </c:strRef>
          </c:tx>
          <c:spPr>
            <a:ln w="28575" cap="rnd">
              <a:solidFill>
                <a:schemeClr val="accent2"/>
              </a:solidFill>
              <a:prstDash val="dash"/>
              <a:round/>
            </a:ln>
            <a:effectLst/>
          </c:spPr>
          <c:marker>
            <c:symbol val="none"/>
          </c:marker>
          <c:val>
            <c:numRef>
              <c:f>評価シート!$E$58:$E$87</c:f>
              <c:numCache>
                <c:formatCode>0.0_);[Red]\(0.0\)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2-6B79-438E-8080-8248205F2ED7}"/>
            </c:ext>
          </c:extLst>
        </c:ser>
        <c:dLbls>
          <c:showLegendKey val="0"/>
          <c:showVal val="0"/>
          <c:showCatName val="0"/>
          <c:showSerName val="0"/>
          <c:showPercent val="0"/>
          <c:showBubbleSize val="0"/>
        </c:dLbls>
        <c:smooth val="0"/>
        <c:axId val="913561376"/>
        <c:axId val="1487217072"/>
        <c:extLst>
          <c:ext xmlns:c15="http://schemas.microsoft.com/office/drawing/2012/chart" uri="{02D57815-91ED-43cb-92C2-25804820EDAC}">
            <c15:filteredLineSeries>
              <c15:ser>
                <c:idx val="0"/>
                <c:order val="0"/>
                <c:tx>
                  <c:strRef>
                    <c:extLst>
                      <c:ext uri="{02D57815-91ED-43cb-92C2-25804820EDAC}">
                        <c15:formulaRef>
                          <c15:sqref>評価シート!$B$57</c15:sqref>
                        </c15:formulaRef>
                      </c:ext>
                    </c:extLst>
                    <c:strCache>
                      <c:ptCount val="1"/>
                      <c:pt idx="0">
                        <c:v>設置後年数</c:v>
                      </c:pt>
                    </c:strCache>
                  </c:strRef>
                </c:tx>
                <c:spPr>
                  <a:ln w="28575" cap="rnd">
                    <a:solidFill>
                      <a:schemeClr val="accent1"/>
                    </a:solidFill>
                    <a:round/>
                  </a:ln>
                  <a:effectLst/>
                </c:spPr>
                <c:marker>
                  <c:symbol val="none"/>
                </c:marker>
                <c:val>
                  <c:numRef>
                    <c:extLst>
                      <c:ext uri="{02D57815-91ED-43cb-92C2-25804820EDAC}">
                        <c15:formulaRef>
                          <c15:sqref>評価シート!$B$58:$B$87</c15:sqref>
                        </c15:formulaRef>
                      </c:ext>
                    </c:extLst>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val>
                <c:smooth val="0"/>
                <c:extLst>
                  <c:ext xmlns:c16="http://schemas.microsoft.com/office/drawing/2014/chart" uri="{C3380CC4-5D6E-409C-BE32-E72D297353CC}">
                    <c16:uniqueId val="{00000003-6B79-438E-8080-8248205F2ED7}"/>
                  </c:ext>
                </c:extLst>
              </c15:ser>
            </c15:filteredLineSeries>
          </c:ext>
        </c:extLst>
      </c:lineChart>
      <c:catAx>
        <c:axId val="913561376"/>
        <c:scaling>
          <c:orientation val="minMax"/>
        </c:scaling>
        <c:delete val="0"/>
        <c:axPos val="b"/>
        <c:numFmt formatCode="#,##0_ "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ja-JP"/>
          </a:p>
        </c:txPr>
        <c:crossAx val="1487217072"/>
        <c:crosses val="autoZero"/>
        <c:auto val="1"/>
        <c:lblAlgn val="ctr"/>
        <c:lblOffset val="100"/>
        <c:noMultiLvlLbl val="0"/>
      </c:catAx>
      <c:valAx>
        <c:axId val="1487217072"/>
        <c:scaling>
          <c:orientation val="minMax"/>
          <c:max val="300"/>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ja-JP"/>
          </a:p>
        </c:txPr>
        <c:crossAx val="913561376"/>
        <c:crosses val="autoZero"/>
        <c:crossBetween val="between"/>
      </c:valAx>
      <c:spPr>
        <a:noFill/>
        <a:ln>
          <a:noFill/>
        </a:ln>
        <a:effectLst/>
      </c:spPr>
    </c:plotArea>
    <c:legend>
      <c:legendPos val="b"/>
      <c:layout>
        <c:manualLayout>
          <c:xMode val="edge"/>
          <c:yMode val="edge"/>
          <c:x val="0.20135258162244046"/>
          <c:y val="0.92275191628582198"/>
          <c:w val="0.54435505184463495"/>
          <c:h val="4.9169159317744043E-2"/>
        </c:manualLayout>
      </c:layout>
      <c:overlay val="0"/>
      <c:spPr>
        <a:noFill/>
        <a:ln>
          <a:noFill/>
        </a:ln>
        <a:effectLst/>
      </c:spPr>
      <c:txPr>
        <a:bodyPr rot="0" spcFirstLastPara="1" vertOverflow="ellipsis" vert="horz" wrap="square" anchor="ctr" anchorCtr="1"/>
        <a:lstStyle/>
        <a:p>
          <a:pPr algn="ctr">
            <a:defRPr lang="en-US" altLang="ja-JP" sz="1200" b="0" i="0" u="none" strike="noStrike" kern="1200" baseline="0">
              <a:solidFill>
                <a:schemeClr val="tx1"/>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7</xdr:col>
      <xdr:colOff>15875</xdr:colOff>
      <xdr:row>1</xdr:row>
      <xdr:rowOff>177800</xdr:rowOff>
    </xdr:from>
    <xdr:to>
      <xdr:col>7</xdr:col>
      <xdr:colOff>866775</xdr:colOff>
      <xdr:row>2</xdr:row>
      <xdr:rowOff>158750</xdr:rowOff>
    </xdr:to>
    <xdr:sp macro="" textlink="">
      <xdr:nvSpPr>
        <xdr:cNvPr id="3" name="テキスト ボックス 2">
          <a:extLst>
            <a:ext uri="{FF2B5EF4-FFF2-40B4-BE49-F238E27FC236}">
              <a16:creationId xmlns:a16="http://schemas.microsoft.com/office/drawing/2014/main" id="{9DCC1B3B-BB37-315F-896F-8E0BAE2694AB}"/>
            </a:ext>
          </a:extLst>
        </xdr:cNvPr>
        <xdr:cNvSpPr txBox="1"/>
      </xdr:nvSpPr>
      <xdr:spPr>
        <a:xfrm>
          <a:off x="5149850" y="406400"/>
          <a:ext cx="850900" cy="209550"/>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ctr"/>
          <a:r>
            <a:rPr kumimoji="1" lang="ja-JP" altLang="en-US" sz="1100"/>
            <a:t>入力セル</a:t>
          </a:r>
        </a:p>
      </xdr:txBody>
    </xdr:sp>
    <xdr:clientData/>
  </xdr:twoCellAnchor>
  <xdr:twoCellAnchor>
    <xdr:from>
      <xdr:col>1</xdr:col>
      <xdr:colOff>0</xdr:colOff>
      <xdr:row>35</xdr:row>
      <xdr:rowOff>1</xdr:rowOff>
    </xdr:from>
    <xdr:to>
      <xdr:col>8</xdr:col>
      <xdr:colOff>0</xdr:colOff>
      <xdr:row>54</xdr:row>
      <xdr:rowOff>103910</xdr:rowOff>
    </xdr:to>
    <xdr:graphicFrame macro="">
      <xdr:nvGraphicFramePr>
        <xdr:cNvPr id="4" name="グラフ 3">
          <a:extLst>
            <a:ext uri="{FF2B5EF4-FFF2-40B4-BE49-F238E27FC236}">
              <a16:creationId xmlns:a16="http://schemas.microsoft.com/office/drawing/2014/main" id="{7FC2918C-5DF1-4730-BB23-94C1954141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914400</xdr:colOff>
      <xdr:row>1</xdr:row>
      <xdr:rowOff>177800</xdr:rowOff>
    </xdr:from>
    <xdr:to>
      <xdr:col>8</xdr:col>
      <xdr:colOff>0</xdr:colOff>
      <xdr:row>2</xdr:row>
      <xdr:rowOff>164350</xdr:rowOff>
    </xdr:to>
    <xdr:sp macro="" textlink="">
      <xdr:nvSpPr>
        <xdr:cNvPr id="2" name="テキスト ボックス 1">
          <a:extLst>
            <a:ext uri="{FF2B5EF4-FFF2-40B4-BE49-F238E27FC236}">
              <a16:creationId xmlns:a16="http://schemas.microsoft.com/office/drawing/2014/main" id="{8F4F30EA-C5EB-4E29-86D8-76649AEF36DE}"/>
            </a:ext>
          </a:extLst>
        </xdr:cNvPr>
        <xdr:cNvSpPr txBox="1"/>
      </xdr:nvSpPr>
      <xdr:spPr>
        <a:xfrm>
          <a:off x="6033052" y="409713"/>
          <a:ext cx="4568687" cy="218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en-US" altLang="ja-JP" sz="1100">
              <a:solidFill>
                <a:srgbClr val="FF0000"/>
              </a:solidFill>
            </a:rPr>
            <a:t>※</a:t>
          </a:r>
          <a:r>
            <a:rPr kumimoji="1" lang="ja-JP" altLang="en-US" sz="1100">
              <a:solidFill>
                <a:srgbClr val="FF0000"/>
              </a:solidFill>
            </a:rPr>
            <a:t>サンプルの数値等が入力されています。内容を変更して活用下さい。</a:t>
          </a:r>
        </a:p>
      </xdr:txBody>
    </xdr:sp>
    <xdr:clientData/>
  </xdr:twoCellAnchor>
</xdr:wsDr>
</file>

<file path=xl/drawings/drawing2.xml><?xml version="1.0" encoding="utf-8"?>
<c:userShapes xmlns:c="http://schemas.openxmlformats.org/drawingml/2006/chart">
  <cdr:relSizeAnchor xmlns:cdr="http://schemas.openxmlformats.org/drawingml/2006/chartDrawing">
    <cdr:from>
      <cdr:x>0</cdr:x>
      <cdr:y>0.04423</cdr:y>
    </cdr:from>
    <cdr:to>
      <cdr:x>0.05684</cdr:x>
      <cdr:y>0.10752</cdr:y>
    </cdr:to>
    <cdr:sp macro="" textlink="">
      <cdr:nvSpPr>
        <cdr:cNvPr id="2" name="テキスト ボックス 1">
          <a:extLst xmlns:a="http://schemas.openxmlformats.org/drawingml/2006/main">
            <a:ext uri="{FF2B5EF4-FFF2-40B4-BE49-F238E27FC236}">
              <a16:creationId xmlns:a16="http://schemas.microsoft.com/office/drawing/2014/main" id="{BA537CC0-69AC-788C-65C9-032EB004793F}"/>
            </a:ext>
          </a:extLst>
        </cdr:cNvPr>
        <cdr:cNvSpPr txBox="1"/>
      </cdr:nvSpPr>
      <cdr:spPr>
        <a:xfrm xmlns:a="http://schemas.openxmlformats.org/drawingml/2006/main">
          <a:off x="0" y="225703"/>
          <a:ext cx="480391" cy="32302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latin typeface="HG丸ｺﾞｼｯｸM-PRO" panose="020F0600000000000000" pitchFamily="50" charset="-128"/>
              <a:ea typeface="HG丸ｺﾞｼｯｸM-PRO" panose="020F0600000000000000" pitchFamily="50" charset="-128"/>
            </a:rPr>
            <a:t>万円</a:t>
          </a:r>
        </a:p>
      </cdr:txBody>
    </cdr:sp>
  </cdr:relSizeAnchor>
  <cdr:relSizeAnchor xmlns:cdr="http://schemas.openxmlformats.org/drawingml/2006/chartDrawing">
    <cdr:from>
      <cdr:x>0.83859</cdr:x>
      <cdr:y>0.85077</cdr:y>
    </cdr:from>
    <cdr:to>
      <cdr:x>0.99338</cdr:x>
      <cdr:y>0.91407</cdr:y>
    </cdr:to>
    <cdr:sp macro="" textlink="">
      <cdr:nvSpPr>
        <cdr:cNvPr id="3" name="テキスト ボックス 1">
          <a:extLst xmlns:a="http://schemas.openxmlformats.org/drawingml/2006/main">
            <a:ext uri="{FF2B5EF4-FFF2-40B4-BE49-F238E27FC236}">
              <a16:creationId xmlns:a16="http://schemas.microsoft.com/office/drawing/2014/main" id="{BF6E921F-D112-BA2C-10D9-208A1BF4B0A0}"/>
            </a:ext>
          </a:extLst>
        </cdr:cNvPr>
        <cdr:cNvSpPr txBox="1"/>
      </cdr:nvSpPr>
      <cdr:spPr>
        <a:xfrm xmlns:a="http://schemas.openxmlformats.org/drawingml/2006/main">
          <a:off x="7065949" y="3996844"/>
          <a:ext cx="1304254" cy="29737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ja-JP" altLang="en-US" sz="1200"/>
            <a:t>設置後年数</a:t>
          </a:r>
        </a:p>
      </cdr:txBody>
    </cdr:sp>
  </cdr:relSizeAnchor>
  <cdr:relSizeAnchor xmlns:cdr="http://schemas.openxmlformats.org/drawingml/2006/chartDrawing">
    <cdr:from>
      <cdr:x>0.35833</cdr:x>
      <cdr:y>0.1337</cdr:y>
    </cdr:from>
    <cdr:to>
      <cdr:x>0.35833</cdr:x>
      <cdr:y>0.80788</cdr:y>
    </cdr:to>
    <cdr:cxnSp macro="">
      <cdr:nvCxnSpPr>
        <cdr:cNvPr id="5" name="直線コネクタ 4">
          <a:extLst xmlns:a="http://schemas.openxmlformats.org/drawingml/2006/main">
            <a:ext uri="{FF2B5EF4-FFF2-40B4-BE49-F238E27FC236}">
              <a16:creationId xmlns:a16="http://schemas.microsoft.com/office/drawing/2014/main" id="{35254B71-A377-6AE0-C012-F5C8E81E6879}"/>
            </a:ext>
          </a:extLst>
        </cdr:cNvPr>
        <cdr:cNvCxnSpPr/>
      </cdr:nvCxnSpPr>
      <cdr:spPr>
        <a:xfrm xmlns:a="http://schemas.openxmlformats.org/drawingml/2006/main" flipV="1">
          <a:off x="3019308" y="628108"/>
          <a:ext cx="0" cy="3167237"/>
        </a:xfrm>
        <a:prstGeom xmlns:a="http://schemas.openxmlformats.org/drawingml/2006/main" prst="line">
          <a:avLst/>
        </a:prstGeom>
        <a:ln xmlns:a="http://schemas.openxmlformats.org/drawingml/2006/main" w="12700">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0.31076</cdr:x>
      <cdr:y>0.18312</cdr:y>
    </cdr:from>
    <cdr:to>
      <cdr:x>0.35804</cdr:x>
      <cdr:y>0.18378</cdr:y>
    </cdr:to>
    <cdr:cxnSp macro="">
      <cdr:nvCxnSpPr>
        <cdr:cNvPr id="16" name="直線矢印コネクタ 15">
          <a:extLst xmlns:a="http://schemas.openxmlformats.org/drawingml/2006/main">
            <a:ext uri="{FF2B5EF4-FFF2-40B4-BE49-F238E27FC236}">
              <a16:creationId xmlns:a16="http://schemas.microsoft.com/office/drawing/2014/main" id="{1E57240F-04A9-3E38-55AD-A7CED93B2FE9}"/>
            </a:ext>
          </a:extLst>
        </cdr:cNvPr>
        <cdr:cNvCxnSpPr/>
      </cdr:nvCxnSpPr>
      <cdr:spPr>
        <a:xfrm xmlns:a="http://schemas.openxmlformats.org/drawingml/2006/main" flipV="1">
          <a:off x="2618481" y="860287"/>
          <a:ext cx="398380" cy="3100"/>
        </a:xfrm>
        <a:prstGeom xmlns:a="http://schemas.openxmlformats.org/drawingml/2006/main" prst="straightConnector1">
          <a:avLst/>
        </a:prstGeom>
        <a:ln xmlns:a="http://schemas.openxmlformats.org/drawingml/2006/main">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0.18641</cdr:x>
      <cdr:y>0.14946</cdr:y>
    </cdr:from>
    <cdr:to>
      <cdr:x>0.30989</cdr:x>
      <cdr:y>0.21114</cdr:y>
    </cdr:to>
    <cdr:sp macro="" textlink="">
      <cdr:nvSpPr>
        <cdr:cNvPr id="10" name="テキスト ボックス 9">
          <a:extLst xmlns:a="http://schemas.openxmlformats.org/drawingml/2006/main">
            <a:ext uri="{FF2B5EF4-FFF2-40B4-BE49-F238E27FC236}">
              <a16:creationId xmlns:a16="http://schemas.microsoft.com/office/drawing/2014/main" id="{74414ED6-80B3-A83F-2B9F-9F714D5C4720}"/>
            </a:ext>
          </a:extLst>
        </cdr:cNvPr>
        <cdr:cNvSpPr txBox="1"/>
      </cdr:nvSpPr>
      <cdr:spPr>
        <a:xfrm xmlns:a="http://schemas.openxmlformats.org/drawingml/2006/main">
          <a:off x="1570683" y="702158"/>
          <a:ext cx="1040438" cy="289766"/>
        </a:xfrm>
        <a:prstGeom xmlns:a="http://schemas.openxmlformats.org/drawingml/2006/main" prst="rect">
          <a:avLst/>
        </a:prstGeom>
        <a:solidFill xmlns:a="http://schemas.openxmlformats.org/drawingml/2006/main">
          <a:schemeClr val="bg1"/>
        </a:solidFill>
        <a:ln xmlns:a="http://schemas.openxmlformats.org/drawingml/2006/main">
          <a:solidFill>
            <a:schemeClr val="tx1"/>
          </a:solidFill>
        </a:ln>
      </cdr:spPr>
      <cdr:txBody>
        <a:bodyPr xmlns:a="http://schemas.openxmlformats.org/drawingml/2006/main" vertOverflow="clip" wrap="square" rtlCol="0"/>
        <a:lstStyle xmlns:a="http://schemas.openxmlformats.org/drawingml/2006/main"/>
        <a:p xmlns:a="http://schemas.openxmlformats.org/drawingml/2006/main">
          <a:pPr algn="ctr"/>
          <a:r>
            <a:rPr lang="en-US" altLang="ja-JP" sz="1200">
              <a:latin typeface="HG丸ｺﾞｼｯｸM-PRO" panose="020F0600000000000000" pitchFamily="50" charset="-128"/>
              <a:ea typeface="HG丸ｺﾞｼｯｸM-PRO" panose="020F0600000000000000" pitchFamily="50" charset="-128"/>
            </a:rPr>
            <a:t>FIT</a:t>
          </a:r>
          <a:r>
            <a:rPr lang="ja-JP" altLang="en-US" sz="1200">
              <a:latin typeface="HG丸ｺﾞｼｯｸM-PRO" panose="020F0600000000000000" pitchFamily="50" charset="-128"/>
              <a:ea typeface="HG丸ｺﾞｼｯｸM-PRO" panose="020F0600000000000000" pitchFamily="50" charset="-128"/>
            </a:rPr>
            <a:t>期間終了</a:t>
          </a:r>
        </a:p>
      </cdr:txBody>
    </cdr:sp>
  </cdr:relSizeAnchor>
  <cdr:relSizeAnchor xmlns:cdr="http://schemas.openxmlformats.org/drawingml/2006/chartDrawing">
    <cdr:from>
      <cdr:x>0.22608</cdr:x>
      <cdr:y>0.02381</cdr:y>
    </cdr:from>
    <cdr:to>
      <cdr:x>0.78189</cdr:x>
      <cdr:y>0.09559</cdr:y>
    </cdr:to>
    <cdr:sp macro="" textlink="">
      <cdr:nvSpPr>
        <cdr:cNvPr id="6" name="テキスト ボックス 5">
          <a:extLst xmlns:a="http://schemas.openxmlformats.org/drawingml/2006/main">
            <a:ext uri="{FF2B5EF4-FFF2-40B4-BE49-F238E27FC236}">
              <a16:creationId xmlns:a16="http://schemas.microsoft.com/office/drawing/2014/main" id="{3820B1DE-ABD0-55AC-43EA-364BA43DB77F}"/>
            </a:ext>
          </a:extLst>
        </cdr:cNvPr>
        <cdr:cNvSpPr txBox="1"/>
      </cdr:nvSpPr>
      <cdr:spPr>
        <a:xfrm xmlns:a="http://schemas.openxmlformats.org/drawingml/2006/main">
          <a:off x="1902822" y="112158"/>
          <a:ext cx="4678088" cy="33811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ja-JP" altLang="en-US" sz="1400"/>
            <a:t>太陽光発電システム設置との便益および投資額の累積</a:t>
          </a:r>
        </a:p>
      </cdr:txBody>
    </cdr:sp>
  </cdr:relSizeAnchor>
</c:userShapes>
</file>

<file path=xl/drawings/drawing3.xml><?xml version="1.0" encoding="utf-8"?>
<xdr:wsDr xmlns:xdr="http://schemas.openxmlformats.org/drawingml/2006/spreadsheetDrawing" xmlns:a="http://schemas.openxmlformats.org/drawingml/2006/main">
  <xdr:twoCellAnchor>
    <xdr:from>
      <xdr:col>7</xdr:col>
      <xdr:colOff>523875</xdr:colOff>
      <xdr:row>8</xdr:row>
      <xdr:rowOff>133350</xdr:rowOff>
    </xdr:from>
    <xdr:to>
      <xdr:col>8</xdr:col>
      <xdr:colOff>561975</xdr:colOff>
      <xdr:row>9</xdr:row>
      <xdr:rowOff>114300</xdr:rowOff>
    </xdr:to>
    <xdr:sp macro="" textlink="">
      <xdr:nvSpPr>
        <xdr:cNvPr id="3" name="テキスト ボックス 2">
          <a:extLst>
            <a:ext uri="{FF2B5EF4-FFF2-40B4-BE49-F238E27FC236}">
              <a16:creationId xmlns:a16="http://schemas.microsoft.com/office/drawing/2014/main" id="{D1B91698-DF78-48F8-9A3B-03C22A9553B6}"/>
            </a:ext>
          </a:extLst>
        </xdr:cNvPr>
        <xdr:cNvSpPr txBox="1"/>
      </xdr:nvSpPr>
      <xdr:spPr>
        <a:xfrm>
          <a:off x="5048250" y="1800225"/>
          <a:ext cx="847725" cy="219075"/>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ctr"/>
          <a:r>
            <a:rPr kumimoji="1" lang="ja-JP" altLang="en-US" sz="1100"/>
            <a:t>入力セル</a:t>
          </a:r>
        </a:p>
      </xdr:txBody>
    </xdr:sp>
    <xdr:clientData/>
  </xdr:twoCellAnchor>
  <xdr:twoCellAnchor>
    <xdr:from>
      <xdr:col>8</xdr:col>
      <xdr:colOff>571500</xdr:colOff>
      <xdr:row>8</xdr:row>
      <xdr:rowOff>142875</xdr:rowOff>
    </xdr:from>
    <xdr:to>
      <xdr:col>17</xdr:col>
      <xdr:colOff>361950</xdr:colOff>
      <xdr:row>9</xdr:row>
      <xdr:rowOff>123075</xdr:rowOff>
    </xdr:to>
    <xdr:sp macro="" textlink="">
      <xdr:nvSpPr>
        <xdr:cNvPr id="2" name="テキスト ボックス 1">
          <a:extLst>
            <a:ext uri="{FF2B5EF4-FFF2-40B4-BE49-F238E27FC236}">
              <a16:creationId xmlns:a16="http://schemas.microsoft.com/office/drawing/2014/main" id="{09861478-5B83-4153-819F-66F4FC6CAEF9}"/>
            </a:ext>
          </a:extLst>
        </xdr:cNvPr>
        <xdr:cNvSpPr txBox="1"/>
      </xdr:nvSpPr>
      <xdr:spPr>
        <a:xfrm>
          <a:off x="5905500" y="1685925"/>
          <a:ext cx="5695950" cy="208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en-US" altLang="ja-JP" sz="1100">
              <a:solidFill>
                <a:srgbClr val="FF0000"/>
              </a:solidFill>
            </a:rPr>
            <a:t>※</a:t>
          </a:r>
          <a:r>
            <a:rPr kumimoji="1" lang="ja-JP" altLang="en-US" sz="1100">
              <a:solidFill>
                <a:srgbClr val="FF0000"/>
              </a:solidFill>
            </a:rPr>
            <a:t>サンプルの値が入力されていますので、値を打ち換えて活用下さい。</a:t>
          </a:r>
        </a:p>
      </xdr:txBody>
    </xdr:sp>
    <xdr:clientData/>
  </xdr:twoCellAnchor>
  <xdr:twoCellAnchor>
    <xdr:from>
      <xdr:col>8</xdr:col>
      <xdr:colOff>9500</xdr:colOff>
      <xdr:row>26</xdr:row>
      <xdr:rowOff>9524</xdr:rowOff>
    </xdr:from>
    <xdr:to>
      <xdr:col>18</xdr:col>
      <xdr:colOff>485775</xdr:colOff>
      <xdr:row>29</xdr:row>
      <xdr:rowOff>0</xdr:rowOff>
    </xdr:to>
    <xdr:sp macro="" textlink="">
      <xdr:nvSpPr>
        <xdr:cNvPr id="4" name="テキスト ボックス 3">
          <a:extLst>
            <a:ext uri="{FF2B5EF4-FFF2-40B4-BE49-F238E27FC236}">
              <a16:creationId xmlns:a16="http://schemas.microsoft.com/office/drawing/2014/main" id="{9F299D68-C579-0D2B-D845-FAEB1745AF21}"/>
            </a:ext>
          </a:extLst>
        </xdr:cNvPr>
        <xdr:cNvSpPr txBox="1"/>
      </xdr:nvSpPr>
      <xdr:spPr>
        <a:xfrm>
          <a:off x="5343500" y="5514974"/>
          <a:ext cx="7039000" cy="676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en-US" altLang="ja-JP" sz="1100">
              <a:solidFill>
                <a:srgbClr val="FF0000"/>
              </a:solidFill>
            </a:rPr>
            <a:t>※WEB</a:t>
          </a:r>
          <a:r>
            <a:rPr kumimoji="1" lang="ja-JP" altLang="en-US" sz="1100">
              <a:solidFill>
                <a:srgbClr val="FF0000"/>
              </a:solidFill>
            </a:rPr>
            <a:t>プログラムの算定結果に記載されている発電総量と自家消費量（いずれも単位はメガジュール）を基に、</a:t>
          </a:r>
          <a:endParaRPr kumimoji="1" lang="en-US" altLang="ja-JP" sz="1100">
            <a:solidFill>
              <a:srgbClr val="FF0000"/>
            </a:solidFill>
          </a:endParaRPr>
        </a:p>
        <a:p>
          <a:pPr algn="l"/>
          <a:r>
            <a:rPr kumimoji="1" lang="ja-JP" altLang="en-US" sz="1100">
              <a:solidFill>
                <a:srgbClr val="FF0000"/>
              </a:solidFill>
            </a:rPr>
            <a:t>　発電量・自家消費量・売電量を入力すると、電気の一次エネルギー換算係数を乗じた電力量が算出されます。</a:t>
          </a:r>
        </a:p>
      </xdr:txBody>
    </xdr:sp>
    <xdr:clientData/>
  </xdr:twoCellAnchor>
  <xdr:twoCellAnchor>
    <xdr:from>
      <xdr:col>9</xdr:col>
      <xdr:colOff>57124</xdr:colOff>
      <xdr:row>12</xdr:row>
      <xdr:rowOff>19049</xdr:rowOff>
    </xdr:from>
    <xdr:to>
      <xdr:col>17</xdr:col>
      <xdr:colOff>38099</xdr:colOff>
      <xdr:row>15</xdr:row>
      <xdr:rowOff>92075</xdr:rowOff>
    </xdr:to>
    <xdr:sp macro="" textlink="">
      <xdr:nvSpPr>
        <xdr:cNvPr id="5" name="テキスト ボックス 4">
          <a:extLst>
            <a:ext uri="{FF2B5EF4-FFF2-40B4-BE49-F238E27FC236}">
              <a16:creationId xmlns:a16="http://schemas.microsoft.com/office/drawing/2014/main" id="{D18184D4-E4B4-C8B1-6970-0A55F4D1B9EB}"/>
            </a:ext>
          </a:extLst>
        </xdr:cNvPr>
        <xdr:cNvSpPr txBox="1"/>
      </xdr:nvSpPr>
      <xdr:spPr>
        <a:xfrm>
          <a:off x="6038824" y="2476499"/>
          <a:ext cx="5238775" cy="7588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en-US" altLang="ja-JP" sz="1100">
              <a:solidFill>
                <a:srgbClr val="FF0000"/>
              </a:solidFill>
            </a:rPr>
            <a:t>※</a:t>
          </a:r>
          <a:r>
            <a:rPr kumimoji="1" lang="ja-JP" altLang="en-US" sz="1100">
              <a:solidFill>
                <a:srgbClr val="FF0000"/>
              </a:solidFill>
            </a:rPr>
            <a:t>発電総量＝設置容量</a:t>
          </a:r>
          <a:r>
            <a:rPr kumimoji="1" lang="en-US" altLang="ja-JP" sz="1100">
              <a:solidFill>
                <a:srgbClr val="FF0000"/>
              </a:solidFill>
            </a:rPr>
            <a:t>×</a:t>
          </a:r>
          <a:r>
            <a:rPr kumimoji="1" lang="ja-JP" altLang="en-US" sz="1100">
              <a:solidFill>
                <a:srgbClr val="FF0000"/>
              </a:solidFill>
            </a:rPr>
            <a:t>設備利用率</a:t>
          </a:r>
          <a:r>
            <a:rPr kumimoji="1" lang="en-US" altLang="ja-JP" sz="1100">
              <a:solidFill>
                <a:srgbClr val="FF0000"/>
              </a:solidFill>
            </a:rPr>
            <a:t>/100×24</a:t>
          </a:r>
          <a:r>
            <a:rPr kumimoji="1" lang="ja-JP" altLang="en-US" sz="1100">
              <a:solidFill>
                <a:srgbClr val="FF0000"/>
              </a:solidFill>
            </a:rPr>
            <a:t>（時間）</a:t>
          </a:r>
          <a:r>
            <a:rPr kumimoji="1" lang="en-US" altLang="ja-JP" sz="1100">
              <a:solidFill>
                <a:srgbClr val="FF0000"/>
              </a:solidFill>
            </a:rPr>
            <a:t>×365</a:t>
          </a:r>
          <a:r>
            <a:rPr kumimoji="1" lang="ja-JP" altLang="en-US" sz="1100">
              <a:solidFill>
                <a:srgbClr val="FF0000"/>
              </a:solidFill>
            </a:rPr>
            <a:t>（日）により算出</a:t>
          </a:r>
          <a:endParaRPr kumimoji="1" lang="en-US" altLang="ja-JP" sz="1100">
            <a:solidFill>
              <a:srgbClr val="FF0000"/>
            </a:solidFill>
          </a:endParaRPr>
        </a:p>
        <a:p>
          <a:pPr algn="l"/>
          <a:r>
            <a:rPr kumimoji="1" lang="en-US" altLang="ja-JP" sz="1100">
              <a:solidFill>
                <a:srgbClr val="FF0000"/>
              </a:solidFill>
            </a:rPr>
            <a:t>※</a:t>
          </a:r>
          <a:r>
            <a:rPr kumimoji="1" lang="ja-JP" altLang="en-US" sz="1100">
              <a:solidFill>
                <a:srgbClr val="FF0000"/>
              </a:solidFill>
            </a:rPr>
            <a:t>自家消費量＝発電総量ー売電量により算出</a:t>
          </a:r>
          <a:endParaRPr kumimoji="1" lang="en-US" altLang="ja-JP" sz="1100">
            <a:solidFill>
              <a:srgbClr val="FF0000"/>
            </a:solidFill>
          </a:endParaRPr>
        </a:p>
        <a:p>
          <a:pPr algn="l"/>
          <a:r>
            <a:rPr kumimoji="1" lang="en-US" altLang="ja-JP" sz="1100">
              <a:solidFill>
                <a:srgbClr val="FF0000"/>
              </a:solidFill>
            </a:rPr>
            <a:t>※</a:t>
          </a:r>
          <a:r>
            <a:rPr kumimoji="1" lang="ja-JP" altLang="en-US" sz="1100">
              <a:solidFill>
                <a:srgbClr val="FF0000"/>
              </a:solidFill>
            </a:rPr>
            <a:t>売電量＝発電総量</a:t>
          </a:r>
          <a:r>
            <a:rPr kumimoji="1" lang="en-US" altLang="ja-JP" sz="1100">
              <a:solidFill>
                <a:srgbClr val="FF0000"/>
              </a:solidFill>
            </a:rPr>
            <a:t>×</a:t>
          </a:r>
          <a:r>
            <a:rPr kumimoji="1" lang="ja-JP" altLang="en-US" sz="1100">
              <a:solidFill>
                <a:srgbClr val="FF0000"/>
              </a:solidFill>
            </a:rPr>
            <a:t>余剰売電比率</a:t>
          </a:r>
          <a:r>
            <a:rPr kumimoji="1" lang="en-US" altLang="ja-JP" sz="1100">
              <a:solidFill>
                <a:srgbClr val="FF0000"/>
              </a:solidFill>
            </a:rPr>
            <a:t>/100</a:t>
          </a:r>
          <a:r>
            <a:rPr kumimoji="1" lang="ja-JP" altLang="en-US" sz="1100">
              <a:solidFill>
                <a:srgbClr val="FF0000"/>
              </a:solidFill>
            </a:rPr>
            <a:t>により算出</a:t>
          </a:r>
        </a:p>
      </xdr:txBody>
    </xdr:sp>
    <xdr:clientData/>
  </xdr:twoCellAnchor>
  <xdr:twoCellAnchor>
    <xdr:from>
      <xdr:col>9</xdr:col>
      <xdr:colOff>57124</xdr:colOff>
      <xdr:row>18</xdr:row>
      <xdr:rowOff>219074</xdr:rowOff>
    </xdr:from>
    <xdr:to>
      <xdr:col>17</xdr:col>
      <xdr:colOff>38099</xdr:colOff>
      <xdr:row>22</xdr:row>
      <xdr:rowOff>63500</xdr:rowOff>
    </xdr:to>
    <xdr:sp macro="" textlink="">
      <xdr:nvSpPr>
        <xdr:cNvPr id="8" name="テキスト ボックス 7">
          <a:extLst>
            <a:ext uri="{FF2B5EF4-FFF2-40B4-BE49-F238E27FC236}">
              <a16:creationId xmlns:a16="http://schemas.microsoft.com/office/drawing/2014/main" id="{94FB84F6-B89F-880E-046B-F3979B31A543}"/>
            </a:ext>
          </a:extLst>
        </xdr:cNvPr>
        <xdr:cNvSpPr txBox="1"/>
      </xdr:nvSpPr>
      <xdr:spPr>
        <a:xfrm>
          <a:off x="6038824" y="3971924"/>
          <a:ext cx="5238775" cy="7588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en-US" altLang="ja-JP" sz="1100">
              <a:solidFill>
                <a:srgbClr val="FF0000"/>
              </a:solidFill>
            </a:rPr>
            <a:t>※</a:t>
          </a:r>
          <a:r>
            <a:rPr kumimoji="1" lang="ja-JP" altLang="en-US" sz="1100">
              <a:solidFill>
                <a:srgbClr val="FF0000"/>
              </a:solidFill>
            </a:rPr>
            <a:t>発電総量＝設置容量</a:t>
          </a:r>
          <a:r>
            <a:rPr kumimoji="1" lang="en-US" altLang="ja-JP" sz="1100">
              <a:solidFill>
                <a:srgbClr val="FF0000"/>
              </a:solidFill>
            </a:rPr>
            <a:t>×</a:t>
          </a:r>
          <a:r>
            <a:rPr kumimoji="1" lang="ja-JP" altLang="en-US" sz="1100">
              <a:solidFill>
                <a:srgbClr val="FF0000"/>
              </a:solidFill>
            </a:rPr>
            <a:t>設備利用率</a:t>
          </a:r>
          <a:r>
            <a:rPr kumimoji="1" lang="en-US" altLang="ja-JP" sz="1100">
              <a:solidFill>
                <a:srgbClr val="FF0000"/>
              </a:solidFill>
            </a:rPr>
            <a:t>/100×24</a:t>
          </a:r>
          <a:r>
            <a:rPr kumimoji="1" lang="ja-JP" altLang="en-US" sz="1100">
              <a:solidFill>
                <a:srgbClr val="FF0000"/>
              </a:solidFill>
            </a:rPr>
            <a:t>（時間）</a:t>
          </a:r>
          <a:r>
            <a:rPr kumimoji="1" lang="en-US" altLang="ja-JP" sz="1100">
              <a:solidFill>
                <a:srgbClr val="FF0000"/>
              </a:solidFill>
            </a:rPr>
            <a:t>×365</a:t>
          </a:r>
          <a:r>
            <a:rPr kumimoji="1" lang="ja-JP" altLang="en-US" sz="1100">
              <a:solidFill>
                <a:srgbClr val="FF0000"/>
              </a:solidFill>
            </a:rPr>
            <a:t>（日）により算出</a:t>
          </a:r>
          <a:endParaRPr kumimoji="1" lang="en-US" altLang="ja-JP" sz="1100">
            <a:solidFill>
              <a:srgbClr val="FF0000"/>
            </a:solidFill>
          </a:endParaRPr>
        </a:p>
        <a:p>
          <a:pPr algn="l"/>
          <a:r>
            <a:rPr kumimoji="1" lang="en-US" altLang="ja-JP" sz="1100">
              <a:solidFill>
                <a:srgbClr val="FF0000"/>
              </a:solidFill>
            </a:rPr>
            <a:t>※</a:t>
          </a:r>
          <a:r>
            <a:rPr kumimoji="1" lang="ja-JP" altLang="en-US" sz="1100">
              <a:solidFill>
                <a:srgbClr val="FF0000"/>
              </a:solidFill>
            </a:rPr>
            <a:t>自家消費量＝発電総量ー売電量により算出</a:t>
          </a:r>
          <a:endParaRPr kumimoji="1" lang="en-US" altLang="ja-JP" sz="1100">
            <a:solidFill>
              <a:srgbClr val="FF0000"/>
            </a:solidFill>
          </a:endParaRPr>
        </a:p>
        <a:p>
          <a:pPr algn="l"/>
          <a:r>
            <a:rPr kumimoji="1" lang="en-US" altLang="ja-JP" sz="1100">
              <a:solidFill>
                <a:srgbClr val="FF0000"/>
              </a:solidFill>
            </a:rPr>
            <a:t>※</a:t>
          </a:r>
          <a:r>
            <a:rPr kumimoji="1" lang="ja-JP" altLang="en-US" sz="1100">
              <a:solidFill>
                <a:srgbClr val="FF0000"/>
              </a:solidFill>
            </a:rPr>
            <a:t>売電量＝発電総量</a:t>
          </a:r>
          <a:r>
            <a:rPr kumimoji="1" lang="en-US" altLang="ja-JP" sz="1100">
              <a:solidFill>
                <a:srgbClr val="FF0000"/>
              </a:solidFill>
            </a:rPr>
            <a:t>×</a:t>
          </a:r>
          <a:r>
            <a:rPr kumimoji="1" lang="ja-JP" altLang="en-US" sz="1100">
              <a:solidFill>
                <a:srgbClr val="FF0000"/>
              </a:solidFill>
            </a:rPr>
            <a:t>余剰売電比率</a:t>
          </a:r>
          <a:r>
            <a:rPr kumimoji="1" lang="en-US" altLang="ja-JP" sz="1100">
              <a:solidFill>
                <a:srgbClr val="FF0000"/>
              </a:solidFill>
            </a:rPr>
            <a:t>/100</a:t>
          </a:r>
          <a:r>
            <a:rPr kumimoji="1" lang="ja-JP" altLang="en-US" sz="1100">
              <a:solidFill>
                <a:srgbClr val="FF0000"/>
              </a:solidFill>
            </a:rPr>
            <a:t>により算出</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5</xdr:row>
      <xdr:rowOff>56030</xdr:rowOff>
    </xdr:from>
    <xdr:to>
      <xdr:col>11</xdr:col>
      <xdr:colOff>650647</xdr:colOff>
      <xdr:row>26</xdr:row>
      <xdr:rowOff>212912</xdr:rowOff>
    </xdr:to>
    <xdr:pic>
      <xdr:nvPicPr>
        <xdr:cNvPr id="2" name="図 1">
          <a:extLst>
            <a:ext uri="{FF2B5EF4-FFF2-40B4-BE49-F238E27FC236}">
              <a16:creationId xmlns:a16="http://schemas.microsoft.com/office/drawing/2014/main" id="{D5B95ED1-55A7-6AC3-9F12-8239B1634046}"/>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246529" y="1467971"/>
          <a:ext cx="7486236" cy="5098676"/>
        </a:xfrm>
        <a:prstGeom prst="rect">
          <a:avLst/>
        </a:prstGeom>
        <a:ln w="317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hyperlink" Target="https://www.meti.go.jp/shingikai/santeii/pdf/20240207_1.pdf"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sii.or.jp/zeh/conference_2023.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B22C8-0D3B-4A57-AA48-19953D46A663}">
  <sheetPr>
    <pageSetUpPr fitToPage="1"/>
  </sheetPr>
  <dimension ref="A1:L89"/>
  <sheetViews>
    <sheetView showGridLines="0" tabSelected="1" zoomScaleNormal="100" workbookViewId="0">
      <selection activeCell="F9" sqref="F9"/>
    </sheetView>
  </sheetViews>
  <sheetFormatPr defaultRowHeight="18" x14ac:dyDescent="0.55000000000000004"/>
  <cols>
    <col min="1" max="1" width="2.33203125" customWidth="1"/>
    <col min="2" max="6" width="11.08203125" customWidth="1"/>
    <col min="7" max="7" width="9.33203125" customWidth="1"/>
    <col min="8" max="8" width="72" customWidth="1"/>
    <col min="9" max="10" width="1.75" customWidth="1"/>
    <col min="11" max="11" width="72" customWidth="1"/>
    <col min="12" max="12" width="2.08203125" customWidth="1"/>
  </cols>
  <sheetData>
    <row r="1" spans="2:12" x14ac:dyDescent="0.55000000000000004">
      <c r="B1" s="94" t="s">
        <v>226</v>
      </c>
      <c r="C1" s="95"/>
      <c r="D1" s="95"/>
      <c r="E1" s="95"/>
      <c r="F1" s="95"/>
      <c r="G1" s="95"/>
      <c r="H1" s="95"/>
      <c r="K1" s="31" t="s">
        <v>227</v>
      </c>
    </row>
    <row r="3" spans="2:12" x14ac:dyDescent="0.55000000000000004">
      <c r="B3" t="s">
        <v>27</v>
      </c>
    </row>
    <row r="4" spans="2:12" x14ac:dyDescent="0.55000000000000004">
      <c r="B4" s="35" t="s">
        <v>28</v>
      </c>
      <c r="C4" s="37"/>
      <c r="D4" s="37"/>
      <c r="E4" s="37"/>
      <c r="F4" s="35" t="s">
        <v>29</v>
      </c>
      <c r="G4" s="36"/>
      <c r="H4" s="56" t="s">
        <v>219</v>
      </c>
      <c r="I4" s="22"/>
      <c r="J4" s="12"/>
      <c r="K4" s="116" t="s">
        <v>14</v>
      </c>
      <c r="L4" s="19"/>
    </row>
    <row r="5" spans="2:12" ht="26.25" customHeight="1" x14ac:dyDescent="0.55000000000000004">
      <c r="B5" s="133" t="s">
        <v>30</v>
      </c>
      <c r="C5" s="2" t="s">
        <v>34</v>
      </c>
      <c r="D5" s="2"/>
      <c r="E5" s="2"/>
      <c r="F5" s="140">
        <v>4</v>
      </c>
      <c r="G5" s="14" t="s">
        <v>35</v>
      </c>
      <c r="H5" s="207" t="s">
        <v>217</v>
      </c>
      <c r="I5" s="117"/>
      <c r="J5" s="115"/>
      <c r="K5" s="232"/>
      <c r="L5" s="153"/>
    </row>
    <row r="6" spans="2:12" ht="26.25" customHeight="1" x14ac:dyDescent="0.55000000000000004">
      <c r="B6" s="134" t="s">
        <v>31</v>
      </c>
      <c r="C6" s="1" t="s">
        <v>0</v>
      </c>
      <c r="D6" s="2" t="s">
        <v>33</v>
      </c>
      <c r="E6" s="2"/>
      <c r="F6" s="141">
        <v>4800</v>
      </c>
      <c r="G6" s="14" t="s">
        <v>4</v>
      </c>
      <c r="H6" s="207" t="s">
        <v>225</v>
      </c>
      <c r="I6" s="117"/>
      <c r="J6" s="115"/>
      <c r="K6" s="242" t="s">
        <v>209</v>
      </c>
      <c r="L6" s="154"/>
    </row>
    <row r="7" spans="2:12" ht="26.25" customHeight="1" x14ac:dyDescent="0.55000000000000004">
      <c r="B7" s="134" t="s">
        <v>32</v>
      </c>
      <c r="C7" s="3"/>
      <c r="D7" s="6" t="s">
        <v>2</v>
      </c>
      <c r="E7" s="6"/>
      <c r="F7" s="142">
        <v>1440</v>
      </c>
      <c r="G7" s="15" t="s">
        <v>4</v>
      </c>
      <c r="H7" s="208" t="s">
        <v>213</v>
      </c>
      <c r="I7" s="117"/>
      <c r="J7" s="115"/>
      <c r="K7" s="243"/>
      <c r="L7" s="154"/>
    </row>
    <row r="8" spans="2:12" ht="26.25" customHeight="1" x14ac:dyDescent="0.55000000000000004">
      <c r="B8" s="134"/>
      <c r="C8" s="4"/>
      <c r="D8" s="5" t="s">
        <v>3</v>
      </c>
      <c r="E8" s="5"/>
      <c r="F8" s="143">
        <v>3360</v>
      </c>
      <c r="G8" s="16" t="s">
        <v>4</v>
      </c>
      <c r="H8" s="209" t="s">
        <v>213</v>
      </c>
      <c r="I8" s="117"/>
      <c r="J8" s="115"/>
      <c r="K8" s="244"/>
      <c r="L8" s="154"/>
    </row>
    <row r="9" spans="2:12" ht="26.25" customHeight="1" x14ac:dyDescent="0.55000000000000004">
      <c r="B9" s="134"/>
      <c r="C9" t="s">
        <v>10</v>
      </c>
      <c r="D9" t="s">
        <v>11</v>
      </c>
      <c r="F9" s="144">
        <v>20</v>
      </c>
      <c r="G9" s="17" t="s">
        <v>13</v>
      </c>
      <c r="H9" s="210" t="s">
        <v>222</v>
      </c>
      <c r="I9" s="117"/>
      <c r="J9" s="115"/>
      <c r="K9" s="233" t="s">
        <v>204</v>
      </c>
      <c r="L9" s="155"/>
    </row>
    <row r="10" spans="2:12" ht="26.25" customHeight="1" x14ac:dyDescent="0.55000000000000004">
      <c r="B10" s="135"/>
      <c r="C10" s="5"/>
      <c r="D10" s="7" t="s">
        <v>12</v>
      </c>
      <c r="E10" s="7"/>
      <c r="F10" s="145">
        <v>10</v>
      </c>
      <c r="G10" s="18" t="s">
        <v>13</v>
      </c>
      <c r="H10" s="211" t="s">
        <v>213</v>
      </c>
      <c r="I10" s="117"/>
      <c r="J10" s="115"/>
      <c r="K10" s="234" t="s">
        <v>205</v>
      </c>
      <c r="L10" s="155"/>
    </row>
    <row r="11" spans="2:12" ht="26.25" customHeight="1" x14ac:dyDescent="0.55000000000000004">
      <c r="B11" s="133" t="s">
        <v>18</v>
      </c>
      <c r="C11" s="2" t="s">
        <v>5</v>
      </c>
      <c r="D11" s="2" t="s">
        <v>6</v>
      </c>
      <c r="E11" s="2"/>
      <c r="F11" s="140">
        <f>25.5*4</f>
        <v>102</v>
      </c>
      <c r="G11" s="14" t="s">
        <v>38</v>
      </c>
      <c r="H11" s="207" t="s">
        <v>223</v>
      </c>
      <c r="I11" s="117"/>
      <c r="J11" s="115"/>
      <c r="K11" s="235" t="s">
        <v>206</v>
      </c>
      <c r="L11" s="155"/>
    </row>
    <row r="12" spans="2:12" ht="33" x14ac:dyDescent="0.55000000000000004">
      <c r="B12" s="134"/>
      <c r="D12" s="6" t="s">
        <v>7</v>
      </c>
      <c r="E12" s="6"/>
      <c r="F12" s="146">
        <f>0.3*4</f>
        <v>1.2</v>
      </c>
      <c r="G12" s="15" t="s">
        <v>36</v>
      </c>
      <c r="H12" s="208" t="s">
        <v>220</v>
      </c>
      <c r="I12" s="117"/>
      <c r="J12" s="115"/>
      <c r="K12" s="236" t="s">
        <v>207</v>
      </c>
      <c r="L12" s="156"/>
    </row>
    <row r="13" spans="2:12" ht="26.25" customHeight="1" x14ac:dyDescent="0.55000000000000004">
      <c r="B13" s="134"/>
      <c r="D13" s="6" t="s">
        <v>8</v>
      </c>
      <c r="E13" s="6"/>
      <c r="F13" s="147">
        <v>0</v>
      </c>
      <c r="G13" s="15" t="s">
        <v>37</v>
      </c>
      <c r="H13" s="212" t="s">
        <v>214</v>
      </c>
      <c r="I13" s="117"/>
      <c r="J13" s="115"/>
      <c r="K13" s="237" t="s">
        <v>203</v>
      </c>
      <c r="L13" s="155"/>
    </row>
    <row r="14" spans="2:12" ht="26.25" customHeight="1" x14ac:dyDescent="0.55000000000000004">
      <c r="B14" s="134"/>
      <c r="C14" s="5"/>
      <c r="D14" s="5" t="s">
        <v>9</v>
      </c>
      <c r="E14" s="5"/>
      <c r="F14" s="148">
        <f>1*4</f>
        <v>4</v>
      </c>
      <c r="G14" s="16" t="s">
        <v>38</v>
      </c>
      <c r="H14" s="213" t="s">
        <v>221</v>
      </c>
      <c r="I14" s="117"/>
      <c r="J14" s="115"/>
      <c r="K14" s="238" t="s">
        <v>208</v>
      </c>
      <c r="L14" s="156"/>
    </row>
    <row r="15" spans="2:12" ht="26.25" customHeight="1" x14ac:dyDescent="0.55000000000000004">
      <c r="B15" s="134"/>
      <c r="C15" s="2" t="s">
        <v>15</v>
      </c>
      <c r="D15" s="2" t="s">
        <v>16</v>
      </c>
      <c r="E15" s="2"/>
      <c r="F15" s="140">
        <v>0</v>
      </c>
      <c r="G15" s="14" t="s">
        <v>100</v>
      </c>
      <c r="H15" s="207" t="s">
        <v>228</v>
      </c>
      <c r="I15" s="117"/>
      <c r="J15" s="115"/>
      <c r="K15" s="240"/>
      <c r="L15" s="157"/>
    </row>
    <row r="16" spans="2:12" ht="26.25" customHeight="1" x14ac:dyDescent="0.55000000000000004">
      <c r="B16" s="135"/>
      <c r="C16" s="5"/>
      <c r="D16" s="7" t="s">
        <v>17</v>
      </c>
      <c r="E16" s="7"/>
      <c r="F16" s="149">
        <v>0</v>
      </c>
      <c r="G16" s="18" t="s">
        <v>37</v>
      </c>
      <c r="H16" s="214" t="s">
        <v>213</v>
      </c>
      <c r="I16" s="117"/>
      <c r="J16" s="115"/>
      <c r="K16" s="241"/>
      <c r="L16" s="157"/>
    </row>
    <row r="17" spans="2:12" ht="26.25" customHeight="1" x14ac:dyDescent="0.55000000000000004">
      <c r="B17" s="133" t="s">
        <v>19</v>
      </c>
      <c r="C17" s="2" t="s">
        <v>20</v>
      </c>
      <c r="D17" s="2"/>
      <c r="E17" s="2"/>
      <c r="F17" s="150">
        <v>34.75</v>
      </c>
      <c r="G17" s="14" t="s">
        <v>24</v>
      </c>
      <c r="H17" s="207" t="s">
        <v>224</v>
      </c>
      <c r="I17" s="117"/>
      <c r="J17" s="115"/>
      <c r="K17" s="235"/>
      <c r="L17" s="155"/>
    </row>
    <row r="18" spans="2:12" ht="26.25" customHeight="1" x14ac:dyDescent="0.55000000000000004">
      <c r="B18" s="134"/>
      <c r="C18" s="100" t="s">
        <v>21</v>
      </c>
      <c r="D18" s="101" t="s">
        <v>22</v>
      </c>
      <c r="E18" s="101"/>
      <c r="F18" s="151">
        <v>16</v>
      </c>
      <c r="G18" s="102" t="s">
        <v>24</v>
      </c>
      <c r="H18" s="208" t="s">
        <v>216</v>
      </c>
      <c r="I18" s="117"/>
      <c r="J18" s="115"/>
      <c r="K18" s="239" t="s">
        <v>26</v>
      </c>
      <c r="L18" s="155"/>
    </row>
    <row r="19" spans="2:12" ht="26.25" customHeight="1" x14ac:dyDescent="0.55000000000000004">
      <c r="B19" s="134"/>
      <c r="C19" s="5"/>
      <c r="D19" s="7" t="s">
        <v>23</v>
      </c>
      <c r="E19" s="7"/>
      <c r="F19" s="152">
        <v>10</v>
      </c>
      <c r="G19" s="18" t="s">
        <v>24</v>
      </c>
      <c r="H19" s="210" t="s">
        <v>215</v>
      </c>
      <c r="I19" s="117"/>
      <c r="J19" s="115"/>
      <c r="K19" s="234" t="s">
        <v>25</v>
      </c>
      <c r="L19" s="155"/>
    </row>
    <row r="20" spans="2:12" ht="26.25" customHeight="1" x14ac:dyDescent="0.55000000000000004">
      <c r="B20" s="134"/>
      <c r="C20" s="2" t="s">
        <v>40</v>
      </c>
      <c r="D20" s="2"/>
      <c r="E20" s="2"/>
      <c r="F20" s="20">
        <f>IFERROR(F7*F17/10000,"")</f>
        <v>5.0039999999999996</v>
      </c>
      <c r="G20" s="14" t="s">
        <v>42</v>
      </c>
      <c r="H20" s="215" t="s">
        <v>229</v>
      </c>
      <c r="I20" s="117"/>
      <c r="J20" s="115"/>
      <c r="K20" s="235"/>
      <c r="L20" s="155"/>
    </row>
    <row r="21" spans="2:12" ht="26.25" customHeight="1" x14ac:dyDescent="0.55000000000000004">
      <c r="B21" s="134"/>
      <c r="C21" s="100" t="s">
        <v>41</v>
      </c>
      <c r="D21" s="101" t="s">
        <v>22</v>
      </c>
      <c r="E21" s="101"/>
      <c r="F21" s="103">
        <f>IFERROR(F8*F18/10000,"")</f>
        <v>5.3760000000000003</v>
      </c>
      <c r="G21" s="102" t="s">
        <v>42</v>
      </c>
      <c r="H21" s="216" t="s">
        <v>230</v>
      </c>
      <c r="I21" s="117"/>
      <c r="J21" s="115"/>
      <c r="K21" s="239" t="s">
        <v>26</v>
      </c>
      <c r="L21" s="155"/>
    </row>
    <row r="22" spans="2:12" ht="26.25" customHeight="1" x14ac:dyDescent="0.55000000000000004">
      <c r="B22" s="135"/>
      <c r="C22" s="5"/>
      <c r="D22" s="7" t="s">
        <v>23</v>
      </c>
      <c r="E22" s="7"/>
      <c r="F22" s="21">
        <f>IFERROR(F8*F19/10000,"")</f>
        <v>3.36</v>
      </c>
      <c r="G22" s="18" t="s">
        <v>42</v>
      </c>
      <c r="H22" s="217" t="s">
        <v>230</v>
      </c>
      <c r="I22" s="117"/>
      <c r="J22" s="115"/>
      <c r="K22" s="234" t="s">
        <v>25</v>
      </c>
      <c r="L22" s="155"/>
    </row>
    <row r="23" spans="2:12" x14ac:dyDescent="0.55000000000000004">
      <c r="B23" t="s">
        <v>101</v>
      </c>
      <c r="F23" s="25"/>
    </row>
    <row r="24" spans="2:12" x14ac:dyDescent="0.55000000000000004">
      <c r="F24" s="25"/>
    </row>
    <row r="25" spans="2:12" x14ac:dyDescent="0.55000000000000004">
      <c r="B25" s="19" t="s">
        <v>39</v>
      </c>
      <c r="F25" s="25"/>
    </row>
    <row r="26" spans="2:12" x14ac:dyDescent="0.55000000000000004">
      <c r="B26" s="35" t="s">
        <v>107</v>
      </c>
      <c r="C26" s="37"/>
      <c r="D26" s="37"/>
      <c r="E26" s="36"/>
      <c r="F26" s="126" t="s">
        <v>108</v>
      </c>
      <c r="G26" s="36"/>
      <c r="H26" s="51" t="s">
        <v>109</v>
      </c>
      <c r="K26" s="43" t="s">
        <v>14</v>
      </c>
    </row>
    <row r="27" spans="2:12" x14ac:dyDescent="0.55000000000000004">
      <c r="B27" s="127" t="s">
        <v>110</v>
      </c>
      <c r="C27" s="1" t="s">
        <v>94</v>
      </c>
      <c r="D27" s="2"/>
      <c r="E27" s="2"/>
      <c r="F27" s="106">
        <f>IFERROR(F6/365/24/評価シート!F5*100,"－")</f>
        <v>13.698630136986301</v>
      </c>
      <c r="G27" s="10" t="s">
        <v>60</v>
      </c>
      <c r="H27" s="218" t="s">
        <v>230</v>
      </c>
      <c r="I27" s="41"/>
      <c r="J27" s="41"/>
      <c r="K27" s="225" t="s">
        <v>96</v>
      </c>
      <c r="L27" s="41"/>
    </row>
    <row r="28" spans="2:12" x14ac:dyDescent="0.55000000000000004">
      <c r="B28" s="128"/>
      <c r="C28" s="8" t="s">
        <v>95</v>
      </c>
      <c r="D28" s="7"/>
      <c r="E28" s="7"/>
      <c r="F28" s="125">
        <f>IFERROR(F8/F6*100,"－")</f>
        <v>70</v>
      </c>
      <c r="G28" s="13" t="s">
        <v>60</v>
      </c>
      <c r="H28" s="219" t="s">
        <v>230</v>
      </c>
      <c r="I28" s="41"/>
      <c r="J28" s="41"/>
      <c r="K28" s="226" t="s">
        <v>97</v>
      </c>
      <c r="L28" s="41"/>
    </row>
    <row r="29" spans="2:12" x14ac:dyDescent="0.55000000000000004">
      <c r="B29" s="127" t="s">
        <v>105</v>
      </c>
      <c r="C29" s="1" t="s">
        <v>10</v>
      </c>
      <c r="D29" s="2"/>
      <c r="E29" s="2"/>
      <c r="F29" s="124">
        <f>IF(F9&gt;0,F9,"－")</f>
        <v>20</v>
      </c>
      <c r="G29" s="10" t="s">
        <v>13</v>
      </c>
      <c r="H29" s="220" t="s">
        <v>230</v>
      </c>
      <c r="I29" s="41"/>
      <c r="J29" s="41"/>
      <c r="K29" s="227"/>
      <c r="L29" s="41"/>
    </row>
    <row r="30" spans="2:12" x14ac:dyDescent="0.55000000000000004">
      <c r="B30" s="129" t="s">
        <v>106</v>
      </c>
      <c r="C30" s="1" t="s">
        <v>102</v>
      </c>
      <c r="D30" s="2"/>
      <c r="E30" s="2"/>
      <c r="F30" s="106">
        <f>IFERROR(INDEX(C58:C87, MATCH(F9, B58:B87, 0)),"－")</f>
        <v>187.44000000000008</v>
      </c>
      <c r="G30" s="10" t="s">
        <v>49</v>
      </c>
      <c r="H30" s="220" t="s">
        <v>230</v>
      </c>
      <c r="I30" s="41"/>
      <c r="J30" s="41"/>
      <c r="K30" s="227"/>
      <c r="L30" s="41"/>
    </row>
    <row r="31" spans="2:12" x14ac:dyDescent="0.55000000000000004">
      <c r="B31" s="129"/>
      <c r="C31" s="136" t="s">
        <v>103</v>
      </c>
      <c r="D31" s="121"/>
      <c r="E31" s="121"/>
      <c r="F31" s="122">
        <f>IF(F11&gt;0,INDEX(D58:D87, MATCH(F9, B58:B87, 0)),"－")</f>
        <v>130.00000000000006</v>
      </c>
      <c r="G31" s="123" t="s">
        <v>49</v>
      </c>
      <c r="H31" s="221" t="s">
        <v>230</v>
      </c>
      <c r="I31" s="41"/>
      <c r="J31" s="41"/>
      <c r="K31" s="228"/>
      <c r="L31" s="41"/>
    </row>
    <row r="32" spans="2:12" ht="18.5" thickBot="1" x14ac:dyDescent="0.6">
      <c r="B32" s="130"/>
      <c r="C32" s="137" t="s">
        <v>104</v>
      </c>
      <c r="D32" s="118"/>
      <c r="E32" s="118"/>
      <c r="F32" s="119" t="str">
        <f>IF(SUM(F15:F16)&gt;0,INDEX(E58:E87, MATCH(F9, B58:B87, 0)),"－")</f>
        <v>－</v>
      </c>
      <c r="G32" s="120" t="s">
        <v>49</v>
      </c>
      <c r="H32" s="222" t="s">
        <v>230</v>
      </c>
      <c r="I32" s="41"/>
      <c r="J32" s="41"/>
      <c r="K32" s="229"/>
      <c r="L32" s="41"/>
    </row>
    <row r="33" spans="2:11" x14ac:dyDescent="0.55000000000000004">
      <c r="B33" s="131" t="s">
        <v>43</v>
      </c>
      <c r="C33" s="138" t="s">
        <v>98</v>
      </c>
      <c r="D33" s="107"/>
      <c r="E33" s="107"/>
      <c r="F33" s="104">
        <f t="array" ref="F33">IF(F11&gt;0,INDEX(B58:B87, MATCH(TRUE, C58:C87&gt;D58:D87, 0)),"－")</f>
        <v>12</v>
      </c>
      <c r="G33" s="108" t="s">
        <v>44</v>
      </c>
      <c r="H33" s="223" t="s">
        <v>230</v>
      </c>
      <c r="K33" s="230"/>
    </row>
    <row r="34" spans="2:11" ht="20.5" thickBot="1" x14ac:dyDescent="0.6">
      <c r="B34" s="132"/>
      <c r="C34" s="139" t="s">
        <v>99</v>
      </c>
      <c r="D34" s="109"/>
      <c r="E34" s="109"/>
      <c r="F34" s="105" t="str">
        <f t="array" ref="F34">IFERROR(INDEX(B58:B87, MATCH(TRUE, C58:C87&gt;E58:E87, 0)),"－")</f>
        <v>－</v>
      </c>
      <c r="G34" s="110" t="s">
        <v>44</v>
      </c>
      <c r="H34" s="224" t="s">
        <v>230</v>
      </c>
      <c r="K34" s="231"/>
    </row>
    <row r="56" spans="2:12" x14ac:dyDescent="0.55000000000000004">
      <c r="B56" t="s">
        <v>50</v>
      </c>
      <c r="E56" s="31" t="s">
        <v>49</v>
      </c>
    </row>
    <row r="57" spans="2:12" s="24" customFormat="1" x14ac:dyDescent="0.55000000000000004">
      <c r="B57" s="111" t="s">
        <v>45</v>
      </c>
      <c r="C57" s="112" t="s">
        <v>47</v>
      </c>
      <c r="D57" s="113" t="s">
        <v>46</v>
      </c>
      <c r="E57" s="113" t="s">
        <v>48</v>
      </c>
      <c r="F57" s="27"/>
    </row>
    <row r="58" spans="2:12" x14ac:dyDescent="0.55000000000000004">
      <c r="B58" s="51">
        <v>1</v>
      </c>
      <c r="C58" s="28">
        <f>IF(B58&gt;F$9,"",IF(SUM(F$20,F$21)&gt;0,SUM(F20,F21),""))</f>
        <v>10.379999999999999</v>
      </c>
      <c r="D58" s="28">
        <f>IF(F11&gt;0,F11+F12*B58,"")</f>
        <v>103.2</v>
      </c>
      <c r="E58" s="28" t="str">
        <f>IF(NOT(F15+F16&gt;0),"",SUM(D58,-F15))</f>
        <v/>
      </c>
      <c r="F58" s="25"/>
      <c r="G58" s="25"/>
      <c r="H58" s="73"/>
      <c r="I58" s="25"/>
      <c r="J58" s="25"/>
    </row>
    <row r="59" spans="2:12" x14ac:dyDescent="0.55000000000000004">
      <c r="B59" s="51">
        <v>2</v>
      </c>
      <c r="C59" s="28">
        <f t="shared" ref="C59:C67" si="0">IF(B59&gt;F$9,C58,IF(SUM(F$20,F$21)&gt;0,SUM(C58,F$20,F$21),""))</f>
        <v>20.759999999999998</v>
      </c>
      <c r="D59" s="28">
        <f>IF(F$11&gt;0,IF(B59&gt;F$9,D58,D58+F$12+IF(F$9=B59,F$14,0)+IF(F$10=B59,F$13,0)),"")</f>
        <v>104.4</v>
      </c>
      <c r="E59" s="28" t="str">
        <f t="shared" ref="E59:E87" si="1">IF(B59&gt;F$9,E58,IF(NOT(F$15+F$16&gt;0),"",SUM(E58,F$12,IF(F$9=B59,F$14,0),IF(F$10=B59,SUM(F$13,-F$16),0))))</f>
        <v/>
      </c>
      <c r="F59" s="25"/>
      <c r="G59" s="25"/>
      <c r="H59" s="73"/>
      <c r="I59" s="73"/>
      <c r="J59" s="73"/>
      <c r="K59" s="19"/>
      <c r="L59" s="19"/>
    </row>
    <row r="60" spans="2:12" x14ac:dyDescent="0.55000000000000004">
      <c r="B60" s="51">
        <v>3</v>
      </c>
      <c r="C60" s="28">
        <f t="shared" si="0"/>
        <v>31.139999999999997</v>
      </c>
      <c r="D60" s="28">
        <f t="shared" ref="D60:D87" si="2">IF(F$11&gt;0,IF(B60&gt;F$9,D59,D59+F$12+IF(F$9=B60,F$14,0)+IF(F$10=B60,F$13,0)),"")</f>
        <v>105.60000000000001</v>
      </c>
      <c r="E60" s="28" t="str">
        <f t="shared" si="1"/>
        <v/>
      </c>
      <c r="F60" s="25"/>
      <c r="G60" s="25"/>
      <c r="H60" s="73"/>
      <c r="I60" s="73"/>
      <c r="J60" s="73"/>
      <c r="K60" s="19"/>
      <c r="L60" s="19"/>
    </row>
    <row r="61" spans="2:12" x14ac:dyDescent="0.55000000000000004">
      <c r="B61" s="51">
        <v>4</v>
      </c>
      <c r="C61" s="28">
        <f t="shared" si="0"/>
        <v>41.519999999999996</v>
      </c>
      <c r="D61" s="28">
        <f t="shared" si="2"/>
        <v>106.80000000000001</v>
      </c>
      <c r="E61" s="28" t="str">
        <f t="shared" si="1"/>
        <v/>
      </c>
      <c r="F61" s="25"/>
      <c r="G61" s="25"/>
      <c r="H61" s="73"/>
      <c r="I61" s="73"/>
      <c r="J61" s="73"/>
      <c r="K61" s="19"/>
      <c r="L61" s="19"/>
    </row>
    <row r="62" spans="2:12" x14ac:dyDescent="0.55000000000000004">
      <c r="B62" s="51">
        <v>5</v>
      </c>
      <c r="C62" s="28">
        <f t="shared" si="0"/>
        <v>51.899999999999991</v>
      </c>
      <c r="D62" s="28">
        <f t="shared" si="2"/>
        <v>108.00000000000001</v>
      </c>
      <c r="E62" s="28" t="str">
        <f t="shared" si="1"/>
        <v/>
      </c>
      <c r="F62" s="25"/>
      <c r="G62" s="25"/>
      <c r="H62" s="73"/>
      <c r="I62" s="73"/>
      <c r="J62" s="73"/>
      <c r="K62" s="19"/>
      <c r="L62" s="19"/>
    </row>
    <row r="63" spans="2:12" x14ac:dyDescent="0.55000000000000004">
      <c r="B63" s="51">
        <v>6</v>
      </c>
      <c r="C63" s="28">
        <f t="shared" si="0"/>
        <v>62.279999999999987</v>
      </c>
      <c r="D63" s="28">
        <f t="shared" si="2"/>
        <v>109.20000000000002</v>
      </c>
      <c r="E63" s="28" t="str">
        <f t="shared" si="1"/>
        <v/>
      </c>
      <c r="F63" s="25"/>
      <c r="G63" s="25"/>
      <c r="H63" s="73"/>
      <c r="I63" s="73"/>
      <c r="J63" s="73"/>
      <c r="K63" s="19"/>
      <c r="L63" s="19"/>
    </row>
    <row r="64" spans="2:12" x14ac:dyDescent="0.55000000000000004">
      <c r="B64" s="51">
        <v>7</v>
      </c>
      <c r="C64" s="28">
        <f t="shared" si="0"/>
        <v>72.66</v>
      </c>
      <c r="D64" s="28">
        <f t="shared" si="2"/>
        <v>110.40000000000002</v>
      </c>
      <c r="E64" s="28" t="str">
        <f t="shared" si="1"/>
        <v/>
      </c>
      <c r="F64" s="25"/>
      <c r="G64" s="25"/>
      <c r="H64" s="73"/>
      <c r="I64" s="73"/>
      <c r="J64" s="73"/>
      <c r="K64" s="19"/>
      <c r="L64" s="19"/>
    </row>
    <row r="65" spans="1:12" x14ac:dyDescent="0.55000000000000004">
      <c r="B65" s="51">
        <v>8</v>
      </c>
      <c r="C65" s="28">
        <f t="shared" si="0"/>
        <v>83.04</v>
      </c>
      <c r="D65" s="28">
        <f t="shared" si="2"/>
        <v>111.60000000000002</v>
      </c>
      <c r="E65" s="28" t="str">
        <f t="shared" si="1"/>
        <v/>
      </c>
      <c r="F65" s="25"/>
      <c r="G65" s="25"/>
      <c r="H65" s="73"/>
      <c r="I65" s="73"/>
      <c r="J65" s="73"/>
      <c r="K65" s="19"/>
      <c r="L65" s="19"/>
    </row>
    <row r="66" spans="1:12" x14ac:dyDescent="0.55000000000000004">
      <c r="B66" s="51">
        <v>9</v>
      </c>
      <c r="C66" s="28">
        <f t="shared" si="0"/>
        <v>93.420000000000016</v>
      </c>
      <c r="D66" s="28">
        <f t="shared" si="2"/>
        <v>112.80000000000003</v>
      </c>
      <c r="E66" s="28" t="str">
        <f t="shared" si="1"/>
        <v/>
      </c>
      <c r="F66" s="25"/>
      <c r="G66" s="25"/>
      <c r="H66" s="73"/>
      <c r="I66" s="73"/>
      <c r="J66" s="73"/>
      <c r="K66" s="19"/>
      <c r="L66" s="19"/>
    </row>
    <row r="67" spans="1:12" ht="18.5" thickBot="1" x14ac:dyDescent="0.6">
      <c r="A67" s="31" t="s">
        <v>51</v>
      </c>
      <c r="B67" s="114">
        <v>10</v>
      </c>
      <c r="C67" s="29">
        <f t="shared" si="0"/>
        <v>103.80000000000003</v>
      </c>
      <c r="D67" s="29">
        <f t="shared" si="2"/>
        <v>114.00000000000003</v>
      </c>
      <c r="E67" s="29" t="str">
        <f t="shared" si="1"/>
        <v/>
      </c>
      <c r="F67" s="25"/>
      <c r="G67" s="25"/>
      <c r="H67" s="73"/>
      <c r="I67" s="73"/>
      <c r="J67" s="73"/>
      <c r="K67" s="19"/>
      <c r="L67" s="19"/>
    </row>
    <row r="68" spans="1:12" ht="18.5" thickTop="1" x14ac:dyDescent="0.55000000000000004">
      <c r="A68" s="31" t="s">
        <v>52</v>
      </c>
      <c r="B68" s="67">
        <v>11</v>
      </c>
      <c r="C68" s="30">
        <f t="shared" ref="C68:C87" si="3">IF(B68&gt;F$9,C67,IF(SUM(F$20,F$22)&gt;0,SUM(C67,F$20,F$22),""))</f>
        <v>112.16400000000003</v>
      </c>
      <c r="D68" s="30">
        <f t="shared" si="2"/>
        <v>115.20000000000003</v>
      </c>
      <c r="E68" s="30" t="str">
        <f t="shared" si="1"/>
        <v/>
      </c>
      <c r="F68" s="25"/>
      <c r="G68" s="25"/>
      <c r="H68" s="73"/>
      <c r="I68" s="73"/>
      <c r="J68" s="73"/>
      <c r="K68" s="19"/>
      <c r="L68" s="19"/>
    </row>
    <row r="69" spans="1:12" x14ac:dyDescent="0.55000000000000004">
      <c r="B69" s="51">
        <v>12</v>
      </c>
      <c r="C69" s="28">
        <f t="shared" si="3"/>
        <v>120.52800000000003</v>
      </c>
      <c r="D69" s="28">
        <f t="shared" si="2"/>
        <v>116.40000000000003</v>
      </c>
      <c r="E69" s="28" t="str">
        <f t="shared" si="1"/>
        <v/>
      </c>
      <c r="F69" s="25"/>
      <c r="G69" s="25"/>
      <c r="H69" s="73"/>
      <c r="I69" s="73"/>
      <c r="J69" s="73"/>
      <c r="K69" s="19"/>
      <c r="L69" s="19"/>
    </row>
    <row r="70" spans="1:12" x14ac:dyDescent="0.55000000000000004">
      <c r="B70" s="51">
        <v>13</v>
      </c>
      <c r="C70" s="28">
        <f t="shared" si="3"/>
        <v>128.89200000000005</v>
      </c>
      <c r="D70" s="28">
        <f t="shared" si="2"/>
        <v>117.60000000000004</v>
      </c>
      <c r="E70" s="28" t="str">
        <f t="shared" si="1"/>
        <v/>
      </c>
      <c r="F70" s="25"/>
      <c r="G70" s="25"/>
      <c r="H70" s="73"/>
      <c r="I70" s="73"/>
      <c r="J70" s="73"/>
      <c r="K70" s="19"/>
      <c r="L70" s="19"/>
    </row>
    <row r="71" spans="1:12" x14ac:dyDescent="0.55000000000000004">
      <c r="B71" s="51">
        <v>14</v>
      </c>
      <c r="C71" s="28">
        <f t="shared" si="3"/>
        <v>137.25600000000006</v>
      </c>
      <c r="D71" s="28">
        <f t="shared" si="2"/>
        <v>118.80000000000004</v>
      </c>
      <c r="E71" s="28" t="str">
        <f t="shared" si="1"/>
        <v/>
      </c>
      <c r="F71" s="25"/>
      <c r="G71" s="25"/>
      <c r="H71" s="73"/>
      <c r="I71" s="73"/>
      <c r="J71" s="73"/>
      <c r="K71" s="19"/>
      <c r="L71" s="19"/>
    </row>
    <row r="72" spans="1:12" x14ac:dyDescent="0.55000000000000004">
      <c r="B72" s="51">
        <v>15</v>
      </c>
      <c r="C72" s="28">
        <f t="shared" si="3"/>
        <v>145.62000000000006</v>
      </c>
      <c r="D72" s="28">
        <f t="shared" si="2"/>
        <v>120.00000000000004</v>
      </c>
      <c r="E72" s="28" t="str">
        <f t="shared" si="1"/>
        <v/>
      </c>
      <c r="F72" s="25"/>
      <c r="G72" s="25"/>
      <c r="H72" s="73"/>
      <c r="I72" s="73"/>
      <c r="J72" s="73"/>
      <c r="K72" s="19"/>
      <c r="L72" s="19"/>
    </row>
    <row r="73" spans="1:12" x14ac:dyDescent="0.55000000000000004">
      <c r="B73" s="51">
        <v>16</v>
      </c>
      <c r="C73" s="28">
        <f t="shared" si="3"/>
        <v>153.98400000000007</v>
      </c>
      <c r="D73" s="28">
        <f t="shared" si="2"/>
        <v>121.20000000000005</v>
      </c>
      <c r="E73" s="28" t="str">
        <f t="shared" si="1"/>
        <v/>
      </c>
      <c r="F73" s="25"/>
      <c r="G73" s="25"/>
      <c r="H73" s="73"/>
      <c r="I73" s="73"/>
      <c r="J73" s="73"/>
      <c r="K73" s="19"/>
      <c r="L73" s="19"/>
    </row>
    <row r="74" spans="1:12" x14ac:dyDescent="0.55000000000000004">
      <c r="B74" s="51">
        <v>17</v>
      </c>
      <c r="C74" s="28">
        <f t="shared" si="3"/>
        <v>162.34800000000007</v>
      </c>
      <c r="D74" s="28">
        <f t="shared" si="2"/>
        <v>122.40000000000005</v>
      </c>
      <c r="E74" s="28" t="str">
        <f t="shared" si="1"/>
        <v/>
      </c>
      <c r="F74" s="25"/>
      <c r="G74" s="25"/>
      <c r="H74" s="73"/>
      <c r="I74" s="73"/>
      <c r="J74" s="73"/>
      <c r="K74" s="19"/>
      <c r="L74" s="19"/>
    </row>
    <row r="75" spans="1:12" x14ac:dyDescent="0.55000000000000004">
      <c r="B75" s="51">
        <v>18</v>
      </c>
      <c r="C75" s="28">
        <f t="shared" si="3"/>
        <v>170.71200000000007</v>
      </c>
      <c r="D75" s="28">
        <f t="shared" si="2"/>
        <v>123.60000000000005</v>
      </c>
      <c r="E75" s="28" t="str">
        <f t="shared" si="1"/>
        <v/>
      </c>
      <c r="F75" s="25"/>
      <c r="G75" s="25"/>
      <c r="H75" s="73"/>
      <c r="I75" s="73"/>
      <c r="J75" s="73"/>
      <c r="K75" s="19"/>
      <c r="L75" s="19"/>
    </row>
    <row r="76" spans="1:12" x14ac:dyDescent="0.55000000000000004">
      <c r="B76" s="51">
        <v>19</v>
      </c>
      <c r="C76" s="28">
        <f t="shared" si="3"/>
        <v>179.07600000000008</v>
      </c>
      <c r="D76" s="28">
        <f t="shared" si="2"/>
        <v>124.80000000000005</v>
      </c>
      <c r="E76" s="28" t="str">
        <f t="shared" si="1"/>
        <v/>
      </c>
      <c r="F76" s="25"/>
      <c r="G76" s="25"/>
      <c r="H76" s="73"/>
      <c r="I76" s="73"/>
      <c r="J76" s="73"/>
      <c r="K76" s="19"/>
      <c r="L76" s="19"/>
    </row>
    <row r="77" spans="1:12" x14ac:dyDescent="0.55000000000000004">
      <c r="B77" s="51">
        <v>20</v>
      </c>
      <c r="C77" s="28">
        <f t="shared" si="3"/>
        <v>187.44000000000008</v>
      </c>
      <c r="D77" s="28">
        <f t="shared" si="2"/>
        <v>130.00000000000006</v>
      </c>
      <c r="E77" s="28" t="str">
        <f t="shared" si="1"/>
        <v/>
      </c>
      <c r="F77" s="25"/>
      <c r="G77" s="25"/>
      <c r="H77" s="73"/>
      <c r="I77" s="73"/>
      <c r="J77" s="73"/>
      <c r="K77" s="19"/>
      <c r="L77" s="19"/>
    </row>
    <row r="78" spans="1:12" x14ac:dyDescent="0.55000000000000004">
      <c r="B78" s="51">
        <v>21</v>
      </c>
      <c r="C78" s="28">
        <f t="shared" si="3"/>
        <v>187.44000000000008</v>
      </c>
      <c r="D78" s="28">
        <f t="shared" si="2"/>
        <v>130.00000000000006</v>
      </c>
      <c r="E78" s="28" t="str">
        <f t="shared" si="1"/>
        <v/>
      </c>
      <c r="F78" s="25"/>
      <c r="G78" s="25"/>
      <c r="H78" s="73"/>
      <c r="I78" s="73"/>
      <c r="J78" s="73"/>
      <c r="K78" s="19"/>
      <c r="L78" s="19"/>
    </row>
    <row r="79" spans="1:12" x14ac:dyDescent="0.55000000000000004">
      <c r="B79" s="51">
        <v>22</v>
      </c>
      <c r="C79" s="28">
        <f t="shared" si="3"/>
        <v>187.44000000000008</v>
      </c>
      <c r="D79" s="28">
        <f t="shared" si="2"/>
        <v>130.00000000000006</v>
      </c>
      <c r="E79" s="28" t="str">
        <f t="shared" si="1"/>
        <v/>
      </c>
      <c r="F79" s="25"/>
      <c r="G79" s="25"/>
      <c r="H79" s="73"/>
      <c r="I79" s="73"/>
      <c r="J79" s="73"/>
      <c r="K79" s="19"/>
      <c r="L79" s="19"/>
    </row>
    <row r="80" spans="1:12" x14ac:dyDescent="0.55000000000000004">
      <c r="B80" s="51">
        <v>23</v>
      </c>
      <c r="C80" s="28">
        <f t="shared" si="3"/>
        <v>187.44000000000008</v>
      </c>
      <c r="D80" s="28">
        <f t="shared" si="2"/>
        <v>130.00000000000006</v>
      </c>
      <c r="E80" s="28" t="str">
        <f t="shared" si="1"/>
        <v/>
      </c>
      <c r="F80" s="25"/>
      <c r="G80" s="25"/>
      <c r="H80" s="73"/>
      <c r="I80" s="73"/>
      <c r="J80" s="73"/>
      <c r="K80" s="19"/>
      <c r="L80" s="19"/>
    </row>
    <row r="81" spans="2:12" x14ac:dyDescent="0.55000000000000004">
      <c r="B81" s="51">
        <v>24</v>
      </c>
      <c r="C81" s="28">
        <f t="shared" si="3"/>
        <v>187.44000000000008</v>
      </c>
      <c r="D81" s="28">
        <f t="shared" si="2"/>
        <v>130.00000000000006</v>
      </c>
      <c r="E81" s="28" t="str">
        <f t="shared" si="1"/>
        <v/>
      </c>
      <c r="F81" s="25"/>
      <c r="G81" s="25"/>
      <c r="H81" s="73"/>
      <c r="I81" s="73"/>
      <c r="J81" s="73"/>
      <c r="K81" s="19"/>
      <c r="L81" s="19"/>
    </row>
    <row r="82" spans="2:12" x14ac:dyDescent="0.55000000000000004">
      <c r="B82" s="51">
        <v>25</v>
      </c>
      <c r="C82" s="28">
        <f t="shared" si="3"/>
        <v>187.44000000000008</v>
      </c>
      <c r="D82" s="28">
        <f t="shared" si="2"/>
        <v>130.00000000000006</v>
      </c>
      <c r="E82" s="28" t="str">
        <f t="shared" si="1"/>
        <v/>
      </c>
      <c r="F82" s="25"/>
      <c r="G82" s="25"/>
      <c r="H82" s="73"/>
      <c r="I82" s="73"/>
      <c r="J82" s="73"/>
      <c r="K82" s="19"/>
      <c r="L82" s="19"/>
    </row>
    <row r="83" spans="2:12" x14ac:dyDescent="0.55000000000000004">
      <c r="B83" s="51">
        <v>26</v>
      </c>
      <c r="C83" s="28">
        <f t="shared" si="3"/>
        <v>187.44000000000008</v>
      </c>
      <c r="D83" s="28">
        <f t="shared" si="2"/>
        <v>130.00000000000006</v>
      </c>
      <c r="E83" s="28" t="str">
        <f t="shared" si="1"/>
        <v/>
      </c>
      <c r="F83" s="25"/>
      <c r="G83" s="25"/>
      <c r="H83" s="73"/>
      <c r="I83" s="73"/>
      <c r="J83" s="73"/>
      <c r="K83" s="19"/>
      <c r="L83" s="19"/>
    </row>
    <row r="84" spans="2:12" x14ac:dyDescent="0.55000000000000004">
      <c r="B84" s="51">
        <v>27</v>
      </c>
      <c r="C84" s="28">
        <f t="shared" si="3"/>
        <v>187.44000000000008</v>
      </c>
      <c r="D84" s="28">
        <f t="shared" si="2"/>
        <v>130.00000000000006</v>
      </c>
      <c r="E84" s="28" t="str">
        <f t="shared" si="1"/>
        <v/>
      </c>
      <c r="F84" s="25"/>
      <c r="G84" s="25"/>
      <c r="H84" s="73"/>
      <c r="I84" s="73"/>
      <c r="J84" s="73"/>
      <c r="K84" s="19"/>
      <c r="L84" s="19"/>
    </row>
    <row r="85" spans="2:12" x14ac:dyDescent="0.55000000000000004">
      <c r="B85" s="51">
        <v>28</v>
      </c>
      <c r="C85" s="28">
        <f t="shared" si="3"/>
        <v>187.44000000000008</v>
      </c>
      <c r="D85" s="28">
        <f t="shared" si="2"/>
        <v>130.00000000000006</v>
      </c>
      <c r="E85" s="28" t="str">
        <f t="shared" si="1"/>
        <v/>
      </c>
      <c r="F85" s="25"/>
      <c r="G85" s="25"/>
      <c r="H85" s="73"/>
      <c r="I85" s="73"/>
      <c r="J85" s="73"/>
      <c r="K85" s="19"/>
      <c r="L85" s="19"/>
    </row>
    <row r="86" spans="2:12" x14ac:dyDescent="0.55000000000000004">
      <c r="B86" s="51">
        <v>29</v>
      </c>
      <c r="C86" s="28">
        <f t="shared" si="3"/>
        <v>187.44000000000008</v>
      </c>
      <c r="D86" s="28">
        <f t="shared" si="2"/>
        <v>130.00000000000006</v>
      </c>
      <c r="E86" s="28" t="str">
        <f t="shared" si="1"/>
        <v/>
      </c>
      <c r="F86" s="25"/>
      <c r="G86" s="25"/>
      <c r="H86" s="73"/>
      <c r="I86" s="73"/>
      <c r="J86" s="73"/>
      <c r="K86" s="19"/>
      <c r="L86" s="19"/>
    </row>
    <row r="87" spans="2:12" x14ac:dyDescent="0.55000000000000004">
      <c r="B87" s="51">
        <v>30</v>
      </c>
      <c r="C87" s="28">
        <f t="shared" si="3"/>
        <v>187.44000000000008</v>
      </c>
      <c r="D87" s="28">
        <f t="shared" si="2"/>
        <v>130.00000000000006</v>
      </c>
      <c r="E87" s="28" t="str">
        <f t="shared" si="1"/>
        <v/>
      </c>
      <c r="F87" s="25"/>
      <c r="G87" s="25"/>
      <c r="H87" s="73"/>
      <c r="I87" s="73"/>
      <c r="J87" s="73"/>
      <c r="K87" s="19"/>
      <c r="L87" s="19"/>
    </row>
    <row r="88" spans="2:12" x14ac:dyDescent="0.55000000000000004">
      <c r="F88" s="25"/>
      <c r="G88" s="25"/>
      <c r="H88" s="73"/>
      <c r="I88" s="25"/>
      <c r="J88" s="25"/>
    </row>
    <row r="89" spans="2:12" x14ac:dyDescent="0.55000000000000004">
      <c r="C89" s="26"/>
    </row>
  </sheetData>
  <sheetProtection formatCells="0" formatColumns="0" formatRows="0"/>
  <mergeCells count="2">
    <mergeCell ref="K15:K16"/>
    <mergeCell ref="K6:K8"/>
  </mergeCells>
  <phoneticPr fontId="1"/>
  <pageMargins left="0.7" right="0.7" top="0.75" bottom="0.75" header="0.3" footer="0.3"/>
  <pageSetup paperSize="9" scale="72" fitToHeight="0"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7380C-39D0-4F37-8568-E1594F67A058}">
  <dimension ref="A1:I64"/>
  <sheetViews>
    <sheetView showGridLines="0" workbookViewId="0">
      <selection activeCell="L25" sqref="L25"/>
    </sheetView>
  </sheetViews>
  <sheetFormatPr defaultRowHeight="18" x14ac:dyDescent="0.55000000000000004"/>
  <cols>
    <col min="1" max="1" width="3.08203125" style="74" customWidth="1"/>
    <col min="2" max="2" width="3.08203125" customWidth="1"/>
    <col min="3" max="3" width="2.58203125" customWidth="1"/>
    <col min="4" max="4" width="18.58203125" customWidth="1"/>
    <col min="5" max="8" width="10.58203125" customWidth="1"/>
    <col min="9" max="9" width="8.5" customWidth="1"/>
  </cols>
  <sheetData>
    <row r="1" spans="1:9" x14ac:dyDescent="0.55000000000000004">
      <c r="A1" s="94" t="s">
        <v>111</v>
      </c>
      <c r="B1" s="95"/>
      <c r="C1" s="95"/>
      <c r="D1" s="95"/>
      <c r="E1" s="95"/>
      <c r="F1" s="95"/>
      <c r="G1" s="95"/>
      <c r="H1" s="95"/>
      <c r="I1" s="95"/>
    </row>
    <row r="3" spans="1:9" ht="14.25" customHeight="1" x14ac:dyDescent="0.55000000000000004">
      <c r="B3" t="s">
        <v>92</v>
      </c>
    </row>
    <row r="4" spans="1:9" ht="14.25" customHeight="1" x14ac:dyDescent="0.55000000000000004">
      <c r="B4" t="s">
        <v>186</v>
      </c>
    </row>
    <row r="5" spans="1:9" ht="14.25" customHeight="1" x14ac:dyDescent="0.55000000000000004">
      <c r="B5" t="s">
        <v>187</v>
      </c>
    </row>
    <row r="6" spans="1:9" ht="14.25" customHeight="1" x14ac:dyDescent="0.55000000000000004">
      <c r="B6" t="s">
        <v>184</v>
      </c>
    </row>
    <row r="7" spans="1:9" ht="14.25" customHeight="1" x14ac:dyDescent="0.55000000000000004">
      <c r="B7" t="s">
        <v>185</v>
      </c>
    </row>
    <row r="8" spans="1:9" ht="14.25" customHeight="1" x14ac:dyDescent="0.55000000000000004">
      <c r="B8" t="s">
        <v>188</v>
      </c>
    </row>
    <row r="10" spans="1:9" x14ac:dyDescent="0.55000000000000004">
      <c r="A10" s="74" t="s">
        <v>113</v>
      </c>
    </row>
    <row r="11" spans="1:9" x14ac:dyDescent="0.55000000000000004">
      <c r="A11" s="202"/>
      <c r="B11" s="203" t="s">
        <v>112</v>
      </c>
    </row>
    <row r="12" spans="1:9" x14ac:dyDescent="0.55000000000000004">
      <c r="A12" s="202"/>
      <c r="B12" s="203"/>
      <c r="C12" s="35" t="s">
        <v>61</v>
      </c>
      <c r="D12" s="37"/>
      <c r="E12" s="37"/>
      <c r="F12" s="45"/>
      <c r="G12" s="44" t="s">
        <v>0</v>
      </c>
      <c r="H12" s="37"/>
      <c r="I12" s="36"/>
    </row>
    <row r="13" spans="1:9" x14ac:dyDescent="0.55000000000000004">
      <c r="A13" s="202"/>
      <c r="B13" s="203"/>
      <c r="C13" s="43" t="s">
        <v>34</v>
      </c>
      <c r="D13" s="34"/>
      <c r="E13" s="162">
        <v>4</v>
      </c>
      <c r="F13" s="46" t="s">
        <v>35</v>
      </c>
      <c r="G13" s="47" t="s">
        <v>212</v>
      </c>
      <c r="H13" s="99">
        <f>IFERROR(E14*E13*365*24/100,"")</f>
        <v>4800.4799999999996</v>
      </c>
      <c r="I13" s="9" t="s">
        <v>4</v>
      </c>
    </row>
    <row r="14" spans="1:9" x14ac:dyDescent="0.55000000000000004">
      <c r="A14" s="202"/>
      <c r="B14" s="203"/>
      <c r="C14" s="43" t="s">
        <v>58</v>
      </c>
      <c r="D14" s="34"/>
      <c r="E14" s="40">
        <v>13.7</v>
      </c>
      <c r="F14" s="46" t="s">
        <v>60</v>
      </c>
      <c r="G14" s="47" t="s">
        <v>1</v>
      </c>
      <c r="H14" s="99">
        <f>IFERROR(H13*(100-E15)/100,"")</f>
        <v>1440.144</v>
      </c>
      <c r="I14" s="9" t="s">
        <v>4</v>
      </c>
    </row>
    <row r="15" spans="1:9" x14ac:dyDescent="0.55000000000000004">
      <c r="A15" s="202"/>
      <c r="B15" s="203"/>
      <c r="C15" s="43" t="s">
        <v>59</v>
      </c>
      <c r="D15" s="34"/>
      <c r="E15" s="40">
        <v>70</v>
      </c>
      <c r="F15" s="46" t="s">
        <v>60</v>
      </c>
      <c r="G15" s="47" t="s">
        <v>53</v>
      </c>
      <c r="H15" s="99">
        <f>IFERROR(H13*E15/100,"")</f>
        <v>3360.3359999999998</v>
      </c>
      <c r="I15" s="9" t="s">
        <v>4</v>
      </c>
    </row>
    <row r="16" spans="1:9" s="42" customFormat="1" ht="15" customHeight="1" x14ac:dyDescent="0.55000000000000004">
      <c r="A16" s="204"/>
      <c r="B16" s="205"/>
      <c r="C16" s="42" t="s">
        <v>182</v>
      </c>
      <c r="H16" s="205"/>
    </row>
    <row r="17" spans="1:9" s="42" customFormat="1" ht="15" customHeight="1" x14ac:dyDescent="0.55000000000000004">
      <c r="A17" s="204"/>
      <c r="B17" s="205"/>
      <c r="H17" s="205"/>
    </row>
    <row r="18" spans="1:9" x14ac:dyDescent="0.55000000000000004">
      <c r="A18" s="202"/>
      <c r="B18" s="203" t="s">
        <v>199</v>
      </c>
      <c r="H18" s="203"/>
    </row>
    <row r="19" spans="1:9" x14ac:dyDescent="0.55000000000000004">
      <c r="A19" s="202"/>
      <c r="B19" s="203"/>
      <c r="C19" s="35" t="s">
        <v>61</v>
      </c>
      <c r="D19" s="37"/>
      <c r="E19" s="37"/>
      <c r="F19" s="45"/>
      <c r="G19" s="44" t="s">
        <v>0</v>
      </c>
      <c r="H19" s="206"/>
      <c r="I19" s="36"/>
    </row>
    <row r="20" spans="1:9" x14ac:dyDescent="0.55000000000000004">
      <c r="A20" s="202"/>
      <c r="B20" s="203"/>
      <c r="C20" s="43" t="s">
        <v>34</v>
      </c>
      <c r="D20" s="34"/>
      <c r="E20" s="162"/>
      <c r="F20" s="46" t="s">
        <v>35</v>
      </c>
      <c r="G20" s="47" t="s">
        <v>212</v>
      </c>
      <c r="H20" s="99">
        <f>E21</f>
        <v>0</v>
      </c>
      <c r="I20" s="9" t="s">
        <v>4</v>
      </c>
    </row>
    <row r="21" spans="1:9" x14ac:dyDescent="0.55000000000000004">
      <c r="A21" s="202"/>
      <c r="B21" s="203"/>
      <c r="C21" s="43" t="s">
        <v>0</v>
      </c>
      <c r="D21" s="34"/>
      <c r="E21" s="159"/>
      <c r="F21" s="9" t="s">
        <v>4</v>
      </c>
      <c r="G21" s="47" t="s">
        <v>1</v>
      </c>
      <c r="H21" s="99">
        <f>IFERROR(H20*(100-E22)/100,"")</f>
        <v>0</v>
      </c>
      <c r="I21" s="9" t="s">
        <v>4</v>
      </c>
    </row>
    <row r="22" spans="1:9" x14ac:dyDescent="0.55000000000000004">
      <c r="A22" s="202"/>
      <c r="B22" s="203"/>
      <c r="C22" s="43" t="s">
        <v>59</v>
      </c>
      <c r="D22" s="34"/>
      <c r="E22" s="162"/>
      <c r="F22" s="46" t="s">
        <v>60</v>
      </c>
      <c r="G22" s="47" t="s">
        <v>53</v>
      </c>
      <c r="H22" s="99">
        <f>IFERROR(H20*E22/100,"")</f>
        <v>0</v>
      </c>
      <c r="I22" s="9" t="s">
        <v>4</v>
      </c>
    </row>
    <row r="23" spans="1:9" s="42" customFormat="1" ht="15" customHeight="1" x14ac:dyDescent="0.55000000000000004">
      <c r="A23" s="204"/>
      <c r="B23" s="205"/>
      <c r="C23" s="42" t="s">
        <v>200</v>
      </c>
    </row>
    <row r="24" spans="1:9" s="42" customFormat="1" ht="15" customHeight="1" x14ac:dyDescent="0.55000000000000004">
      <c r="A24" s="204"/>
      <c r="B24" s="205"/>
    </row>
    <row r="25" spans="1:9" x14ac:dyDescent="0.55000000000000004">
      <c r="A25" s="202"/>
      <c r="B25" s="203" t="s">
        <v>211</v>
      </c>
    </row>
    <row r="26" spans="1:9" x14ac:dyDescent="0.55000000000000004">
      <c r="A26" s="202"/>
      <c r="B26" s="203"/>
      <c r="C26" s="34"/>
      <c r="D26" s="58"/>
      <c r="E26" s="35" t="s">
        <v>57</v>
      </c>
      <c r="F26" s="37"/>
      <c r="G26" s="44" t="s">
        <v>55</v>
      </c>
      <c r="H26" s="36"/>
    </row>
    <row r="27" spans="1:9" x14ac:dyDescent="0.55000000000000004">
      <c r="A27" s="202"/>
      <c r="B27" s="203"/>
      <c r="C27" s="38" t="s">
        <v>0</v>
      </c>
      <c r="D27" s="38"/>
      <c r="E27" s="158"/>
      <c r="F27" s="22" t="s">
        <v>54</v>
      </c>
      <c r="G27" s="96" t="str">
        <f>IF(E27="","",IFERROR(E27/G$31,""))</f>
        <v/>
      </c>
      <c r="H27" s="12" t="s">
        <v>4</v>
      </c>
    </row>
    <row r="28" spans="1:9" x14ac:dyDescent="0.55000000000000004">
      <c r="A28" s="202"/>
      <c r="B28" s="203"/>
      <c r="C28" s="34" t="s">
        <v>1</v>
      </c>
      <c r="D28" s="34"/>
      <c r="E28" s="159"/>
      <c r="F28" s="32" t="s">
        <v>54</v>
      </c>
      <c r="G28" s="97" t="str">
        <f>IF(E28="","",IFERROR(E28/G$31,""))</f>
        <v/>
      </c>
      <c r="H28" s="9" t="s">
        <v>4</v>
      </c>
    </row>
    <row r="29" spans="1:9" x14ac:dyDescent="0.55000000000000004">
      <c r="A29" s="202"/>
      <c r="B29" s="203"/>
      <c r="C29" s="39" t="s">
        <v>53</v>
      </c>
      <c r="D29" s="39"/>
      <c r="E29" s="160"/>
      <c r="F29" s="23" t="s">
        <v>54</v>
      </c>
      <c r="G29" s="98" t="str">
        <f>IF(E29="","",IFERROR(E29/G$31,""))</f>
        <v/>
      </c>
      <c r="H29" s="11" t="s">
        <v>4</v>
      </c>
    </row>
    <row r="30" spans="1:9" ht="7.5" customHeight="1" x14ac:dyDescent="0.55000000000000004">
      <c r="E30" s="33"/>
      <c r="F30" s="22"/>
      <c r="G30" s="22"/>
      <c r="H30" s="33"/>
      <c r="I30" s="22"/>
    </row>
    <row r="31" spans="1:9" x14ac:dyDescent="0.55000000000000004">
      <c r="E31" s="31"/>
      <c r="F31" s="31" t="s">
        <v>210</v>
      </c>
      <c r="G31" s="161">
        <v>9.76</v>
      </c>
      <c r="H31" s="22" t="s">
        <v>56</v>
      </c>
    </row>
    <row r="33" spans="1:7" x14ac:dyDescent="0.55000000000000004">
      <c r="A33" s="74" t="s">
        <v>93</v>
      </c>
    </row>
    <row r="34" spans="1:7" x14ac:dyDescent="0.55000000000000004">
      <c r="B34" t="s">
        <v>68</v>
      </c>
    </row>
    <row r="35" spans="1:7" x14ac:dyDescent="0.55000000000000004">
      <c r="C35" s="34"/>
      <c r="D35" s="58"/>
      <c r="E35" s="49"/>
      <c r="F35" s="50" t="s">
        <v>65</v>
      </c>
      <c r="G35" s="51" t="s">
        <v>66</v>
      </c>
    </row>
    <row r="36" spans="1:7" x14ac:dyDescent="0.55000000000000004">
      <c r="C36" s="43" t="s">
        <v>69</v>
      </c>
      <c r="D36" s="43"/>
      <c r="E36" s="52" t="s">
        <v>71</v>
      </c>
      <c r="F36" s="70">
        <v>25.5</v>
      </c>
      <c r="G36" s="70">
        <v>25.5</v>
      </c>
    </row>
    <row r="37" spans="1:7" x14ac:dyDescent="0.55000000000000004">
      <c r="C37" s="43" t="s">
        <v>70</v>
      </c>
      <c r="D37" s="43"/>
      <c r="E37" s="52" t="s">
        <v>72</v>
      </c>
      <c r="F37" s="70">
        <v>0.3</v>
      </c>
      <c r="G37" s="70">
        <v>0.3</v>
      </c>
    </row>
    <row r="38" spans="1:7" ht="20" x14ac:dyDescent="0.55000000000000004">
      <c r="C38" s="43" t="s">
        <v>73</v>
      </c>
      <c r="D38" s="43"/>
      <c r="E38" s="52" t="s">
        <v>71</v>
      </c>
      <c r="F38" s="70">
        <v>1</v>
      </c>
      <c r="G38" s="70">
        <v>1</v>
      </c>
    </row>
    <row r="39" spans="1:7" ht="15" customHeight="1" x14ac:dyDescent="0.55000000000000004">
      <c r="C39" s="42" t="s">
        <v>183</v>
      </c>
      <c r="D39" s="42"/>
    </row>
    <row r="41" spans="1:7" x14ac:dyDescent="0.55000000000000004">
      <c r="A41" s="74" t="s">
        <v>218</v>
      </c>
    </row>
    <row r="42" spans="1:7" x14ac:dyDescent="0.55000000000000004">
      <c r="B42" t="s">
        <v>67</v>
      </c>
    </row>
    <row r="43" spans="1:7" x14ac:dyDescent="0.55000000000000004">
      <c r="C43" s="34"/>
      <c r="D43" s="58"/>
      <c r="E43" s="49"/>
      <c r="F43" s="50" t="s">
        <v>65</v>
      </c>
      <c r="G43" s="51" t="s">
        <v>66</v>
      </c>
    </row>
    <row r="44" spans="1:7" x14ac:dyDescent="0.55000000000000004">
      <c r="C44" s="43" t="s">
        <v>62</v>
      </c>
      <c r="D44" s="43"/>
      <c r="E44" s="51" t="s">
        <v>24</v>
      </c>
      <c r="F44" s="70">
        <v>26.46</v>
      </c>
      <c r="G44" s="70">
        <v>27.31</v>
      </c>
    </row>
    <row r="45" spans="1:7" x14ac:dyDescent="0.55000000000000004">
      <c r="C45" s="43" t="s">
        <v>63</v>
      </c>
      <c r="D45" s="43"/>
      <c r="E45" s="51" t="s">
        <v>24</v>
      </c>
      <c r="F45" s="70">
        <v>16</v>
      </c>
      <c r="G45" s="70">
        <v>15</v>
      </c>
    </row>
    <row r="46" spans="1:7" x14ac:dyDescent="0.55000000000000004">
      <c r="C46" s="43" t="s">
        <v>64</v>
      </c>
      <c r="D46" s="43"/>
      <c r="E46" s="51" t="s">
        <v>24</v>
      </c>
      <c r="F46" s="70">
        <v>10</v>
      </c>
      <c r="G46" s="70">
        <v>10</v>
      </c>
    </row>
    <row r="48" spans="1:7" x14ac:dyDescent="0.55000000000000004">
      <c r="B48" t="s">
        <v>85</v>
      </c>
    </row>
    <row r="49" spans="3:7" x14ac:dyDescent="0.55000000000000004">
      <c r="C49" t="s">
        <v>89</v>
      </c>
    </row>
    <row r="50" spans="3:7" x14ac:dyDescent="0.55000000000000004">
      <c r="C50" t="s">
        <v>90</v>
      </c>
    </row>
    <row r="51" spans="3:7" x14ac:dyDescent="0.55000000000000004">
      <c r="C51" t="s">
        <v>91</v>
      </c>
    </row>
    <row r="52" spans="3:7" x14ac:dyDescent="0.55000000000000004">
      <c r="C52" s="55"/>
      <c r="D52" s="59"/>
      <c r="E52" s="56"/>
      <c r="F52" s="53" t="s">
        <v>75</v>
      </c>
      <c r="G52" s="54" t="s">
        <v>76</v>
      </c>
    </row>
    <row r="53" spans="3:7" x14ac:dyDescent="0.55000000000000004">
      <c r="C53" s="57" t="s">
        <v>80</v>
      </c>
      <c r="D53" s="57"/>
      <c r="E53" s="51" t="s">
        <v>84</v>
      </c>
      <c r="F53" s="48">
        <v>885.72</v>
      </c>
      <c r="G53" s="48">
        <v>935.25</v>
      </c>
    </row>
    <row r="54" spans="3:7" x14ac:dyDescent="0.55000000000000004">
      <c r="C54" s="61" t="s">
        <v>81</v>
      </c>
      <c r="D54" s="61"/>
      <c r="E54" s="60"/>
      <c r="F54" s="77"/>
      <c r="G54" s="77"/>
    </row>
    <row r="55" spans="3:7" x14ac:dyDescent="0.55000000000000004">
      <c r="C55" s="75"/>
      <c r="D55" s="78" t="s">
        <v>77</v>
      </c>
      <c r="E55" s="79" t="s">
        <v>24</v>
      </c>
      <c r="F55" s="80">
        <v>30</v>
      </c>
      <c r="G55" s="80">
        <v>29.8</v>
      </c>
    </row>
    <row r="56" spans="3:7" x14ac:dyDescent="0.55000000000000004">
      <c r="C56" s="75"/>
      <c r="D56" s="78" t="s">
        <v>78</v>
      </c>
      <c r="E56" s="79" t="s">
        <v>24</v>
      </c>
      <c r="F56" s="80">
        <v>36.6</v>
      </c>
      <c r="G56" s="80">
        <v>36.4</v>
      </c>
    </row>
    <row r="57" spans="3:7" x14ac:dyDescent="0.55000000000000004">
      <c r="C57" s="76"/>
      <c r="D57" s="81" t="s">
        <v>79</v>
      </c>
      <c r="E57" s="82" t="s">
        <v>24</v>
      </c>
      <c r="F57" s="83">
        <v>40.69</v>
      </c>
      <c r="G57" s="83">
        <v>40.49</v>
      </c>
    </row>
    <row r="58" spans="3:7" ht="6.75" customHeight="1" x14ac:dyDescent="0.55000000000000004"/>
    <row r="59" spans="3:7" x14ac:dyDescent="0.55000000000000004">
      <c r="C59" s="19" t="s">
        <v>82</v>
      </c>
      <c r="D59" s="19"/>
    </row>
    <row r="60" spans="3:7" x14ac:dyDescent="0.55000000000000004">
      <c r="C60" s="55"/>
      <c r="D60" s="59"/>
      <c r="E60" s="59"/>
      <c r="F60" s="53" t="s">
        <v>75</v>
      </c>
      <c r="G60" s="65" t="s">
        <v>76</v>
      </c>
    </row>
    <row r="61" spans="3:7" x14ac:dyDescent="0.55000000000000004">
      <c r="C61" s="62" t="s">
        <v>81</v>
      </c>
      <c r="D61" s="63"/>
      <c r="E61" s="60" t="s">
        <v>87</v>
      </c>
      <c r="F61" s="68">
        <f>120*F55+(260-120)*F56</f>
        <v>8724</v>
      </c>
      <c r="G61" s="69">
        <f>120*G55+(260-120)*G56</f>
        <v>8672</v>
      </c>
    </row>
    <row r="62" spans="3:7" x14ac:dyDescent="0.55000000000000004">
      <c r="C62" s="89" t="s">
        <v>74</v>
      </c>
      <c r="D62" s="90"/>
      <c r="E62" s="82" t="s">
        <v>87</v>
      </c>
      <c r="F62" s="91">
        <f>260*1.4</f>
        <v>364</v>
      </c>
      <c r="G62" s="92">
        <f>260*1.4</f>
        <v>364</v>
      </c>
    </row>
    <row r="63" spans="3:7" ht="18.5" thickBot="1" x14ac:dyDescent="0.6">
      <c r="C63" s="84"/>
      <c r="D63" s="85" t="s">
        <v>86</v>
      </c>
      <c r="E63" s="86" t="s">
        <v>87</v>
      </c>
      <c r="F63" s="87">
        <f>SUM(F61:F62)</f>
        <v>9088</v>
      </c>
      <c r="G63" s="88">
        <f>SUM(G61:G62)</f>
        <v>9036</v>
      </c>
    </row>
    <row r="64" spans="3:7" ht="18.5" thickTop="1" x14ac:dyDescent="0.55000000000000004">
      <c r="C64" s="64" t="s">
        <v>83</v>
      </c>
      <c r="D64" s="66"/>
      <c r="E64" s="93" t="s">
        <v>88</v>
      </c>
      <c r="F64" s="71">
        <f>F63/260</f>
        <v>34.95384615384615</v>
      </c>
      <c r="G64" s="72">
        <f>G63/260</f>
        <v>34.753846153846155</v>
      </c>
    </row>
  </sheetData>
  <sheetProtection formatCells="0" formatColumns="0" formatRows="0"/>
  <phoneticPr fontId="1"/>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DD724-21E6-425E-BF35-29B1F72752FA}">
  <sheetPr>
    <pageSetUpPr fitToPage="1"/>
  </sheetPr>
  <dimension ref="B1:C5"/>
  <sheetViews>
    <sheetView showGridLines="0" zoomScale="115" zoomScaleNormal="115" workbookViewId="0"/>
  </sheetViews>
  <sheetFormatPr defaultRowHeight="18" x14ac:dyDescent="0.55000000000000004"/>
  <cols>
    <col min="1" max="1" width="3.25" customWidth="1"/>
  </cols>
  <sheetData>
    <row r="1" spans="2:3" x14ac:dyDescent="0.55000000000000004">
      <c r="B1" s="74" t="s">
        <v>114</v>
      </c>
    </row>
    <row r="3" spans="2:3" x14ac:dyDescent="0.55000000000000004">
      <c r="B3" t="s">
        <v>117</v>
      </c>
      <c r="C3" s="74" t="s">
        <v>115</v>
      </c>
    </row>
    <row r="4" spans="2:3" x14ac:dyDescent="0.55000000000000004">
      <c r="B4" t="s">
        <v>118</v>
      </c>
      <c r="C4" s="163" t="s">
        <v>116</v>
      </c>
    </row>
    <row r="5" spans="2:3" x14ac:dyDescent="0.55000000000000004">
      <c r="B5" t="s">
        <v>120</v>
      </c>
      <c r="C5" t="s">
        <v>119</v>
      </c>
    </row>
  </sheetData>
  <phoneticPr fontId="1"/>
  <hyperlinks>
    <hyperlink ref="C4" r:id="rId1" xr:uid="{456DFAA9-C7D3-4D89-8E4E-35EADA18AE42}"/>
  </hyperlinks>
  <pageMargins left="0.7" right="0.7" top="0.75" bottom="0.75" header="0.3" footer="0.3"/>
  <pageSetup paperSize="9" scale="81" orientation="portrait" horizontalDpi="4294967293" verticalDpi="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C2BEC-3D37-4484-A830-4C643FACAFBC}">
  <dimension ref="B1:I64"/>
  <sheetViews>
    <sheetView showGridLines="0" topLeftCell="A12" zoomScale="145" zoomScaleNormal="145" workbookViewId="0">
      <selection activeCell="B9" sqref="B9"/>
    </sheetView>
  </sheetViews>
  <sheetFormatPr defaultRowHeight="18" x14ac:dyDescent="0.55000000000000004"/>
  <cols>
    <col min="4" max="4" width="11.08203125" customWidth="1"/>
  </cols>
  <sheetData>
    <row r="1" spans="2:9" x14ac:dyDescent="0.55000000000000004">
      <c r="B1" s="74" t="s">
        <v>121</v>
      </c>
    </row>
    <row r="3" spans="2:9" x14ac:dyDescent="0.55000000000000004">
      <c r="B3" t="s">
        <v>117</v>
      </c>
      <c r="C3" s="74" t="s">
        <v>122</v>
      </c>
    </row>
    <row r="4" spans="2:9" x14ac:dyDescent="0.55000000000000004">
      <c r="B4" t="s">
        <v>118</v>
      </c>
      <c r="C4" s="163" t="s">
        <v>123</v>
      </c>
    </row>
    <row r="5" spans="2:9" x14ac:dyDescent="0.55000000000000004">
      <c r="B5" t="s">
        <v>189</v>
      </c>
      <c r="C5" s="74" t="s">
        <v>191</v>
      </c>
    </row>
    <row r="6" spans="2:9" s="22" customFormat="1" x14ac:dyDescent="0.55000000000000004">
      <c r="C6" s="167"/>
      <c r="D6" s="168"/>
      <c r="E6" s="169" t="s">
        <v>126</v>
      </c>
      <c r="F6" s="169" t="s">
        <v>196</v>
      </c>
      <c r="G6" s="170" t="s">
        <v>197</v>
      </c>
    </row>
    <row r="7" spans="2:9" x14ac:dyDescent="0.55000000000000004">
      <c r="C7" s="171" t="s">
        <v>192</v>
      </c>
      <c r="D7" s="172"/>
      <c r="E7" s="188">
        <v>2932</v>
      </c>
      <c r="F7" s="189">
        <v>0.73099999999999998</v>
      </c>
      <c r="G7" s="189">
        <f>1-F7</f>
        <v>0.26900000000000002</v>
      </c>
    </row>
    <row r="8" spans="2:9" x14ac:dyDescent="0.55000000000000004">
      <c r="C8" s="173" t="s">
        <v>193</v>
      </c>
      <c r="D8" s="174"/>
      <c r="E8" s="190">
        <v>977</v>
      </c>
      <c r="F8" s="191">
        <v>0.67100000000000004</v>
      </c>
      <c r="G8" s="191">
        <f t="shared" ref="G8:G11" si="0">1-F8</f>
        <v>0.32899999999999996</v>
      </c>
    </row>
    <row r="9" spans="2:9" x14ac:dyDescent="0.55000000000000004">
      <c r="C9" s="173" t="s">
        <v>194</v>
      </c>
      <c r="D9" s="174"/>
      <c r="E9" s="190">
        <v>946</v>
      </c>
      <c r="F9" s="191">
        <v>0.72199999999999998</v>
      </c>
      <c r="G9" s="191">
        <f t="shared" si="0"/>
        <v>0.27800000000000002</v>
      </c>
    </row>
    <row r="10" spans="2:9" ht="18.5" thickBot="1" x14ac:dyDescent="0.6">
      <c r="C10" s="175" t="s">
        <v>195</v>
      </c>
      <c r="D10" s="176"/>
      <c r="E10" s="192">
        <v>149</v>
      </c>
      <c r="F10" s="193">
        <v>0.74099999999999999</v>
      </c>
      <c r="G10" s="193">
        <f t="shared" si="0"/>
        <v>0.25900000000000001</v>
      </c>
    </row>
    <row r="11" spans="2:9" ht="18.5" thickTop="1" x14ac:dyDescent="0.55000000000000004">
      <c r="C11" s="177" t="s">
        <v>198</v>
      </c>
      <c r="D11" s="178"/>
      <c r="E11" s="194">
        <v>5004</v>
      </c>
      <c r="F11" s="195">
        <v>0.71599999999999997</v>
      </c>
      <c r="G11" s="195">
        <f t="shared" si="0"/>
        <v>0.28400000000000003</v>
      </c>
    </row>
    <row r="13" spans="2:9" x14ac:dyDescent="0.55000000000000004">
      <c r="B13" t="s">
        <v>190</v>
      </c>
      <c r="C13" s="74" t="s">
        <v>179</v>
      </c>
    </row>
    <row r="14" spans="2:9" x14ac:dyDescent="0.55000000000000004">
      <c r="C14" t="s">
        <v>201</v>
      </c>
    </row>
    <row r="15" spans="2:9" x14ac:dyDescent="0.55000000000000004">
      <c r="C15" t="s">
        <v>202</v>
      </c>
    </row>
    <row r="16" spans="2:9" s="164" customFormat="1" x14ac:dyDescent="0.55000000000000004">
      <c r="B16" s="245" t="s">
        <v>124</v>
      </c>
      <c r="C16" s="246"/>
      <c r="D16" s="179" t="s">
        <v>180</v>
      </c>
      <c r="E16" s="247" t="s">
        <v>125</v>
      </c>
      <c r="F16" s="247"/>
      <c r="G16" s="247"/>
      <c r="H16" s="247"/>
      <c r="I16" s="248"/>
    </row>
    <row r="17" spans="2:9" ht="16.5" customHeight="1" thickBot="1" x14ac:dyDescent="0.6">
      <c r="B17" s="180"/>
      <c r="C17" s="181" t="s">
        <v>126</v>
      </c>
      <c r="D17" s="182" t="s">
        <v>181</v>
      </c>
      <c r="E17" s="183" t="s">
        <v>127</v>
      </c>
      <c r="F17" s="184" t="s">
        <v>128</v>
      </c>
      <c r="G17" s="184" t="s">
        <v>129</v>
      </c>
      <c r="H17" s="184" t="s">
        <v>130</v>
      </c>
      <c r="I17" s="184" t="s">
        <v>131</v>
      </c>
    </row>
    <row r="18" spans="2:9" ht="16.5" customHeight="1" thickTop="1" x14ac:dyDescent="0.5">
      <c r="B18" s="185" t="s">
        <v>132</v>
      </c>
      <c r="C18" s="165">
        <v>25</v>
      </c>
      <c r="D18" s="196">
        <v>1060.9925583659701</v>
      </c>
      <c r="E18" s="197"/>
      <c r="F18" s="198">
        <v>880.96813725490188</v>
      </c>
      <c r="G18" s="198">
        <v>1068.4935759122648</v>
      </c>
      <c r="H18" s="198">
        <v>0</v>
      </c>
      <c r="I18" s="198">
        <v>0</v>
      </c>
    </row>
    <row r="19" spans="2:9" ht="16.5" customHeight="1" x14ac:dyDescent="0.5">
      <c r="B19" s="186" t="s">
        <v>133</v>
      </c>
      <c r="C19" s="165">
        <v>12</v>
      </c>
      <c r="D19" s="196">
        <v>1033.3803694047253</v>
      </c>
      <c r="E19" s="197"/>
      <c r="F19" s="198">
        <v>0</v>
      </c>
      <c r="G19" s="198">
        <v>1033.3803694047253</v>
      </c>
      <c r="H19" s="198">
        <v>0</v>
      </c>
      <c r="I19" s="198">
        <v>0</v>
      </c>
    </row>
    <row r="20" spans="2:9" ht="16.5" customHeight="1" x14ac:dyDescent="0.5">
      <c r="B20" s="186" t="s">
        <v>134</v>
      </c>
      <c r="C20" s="165">
        <v>36</v>
      </c>
      <c r="D20" s="196">
        <v>1087.1074932053143</v>
      </c>
      <c r="E20" s="197"/>
      <c r="F20" s="198">
        <v>1018.724738178943</v>
      </c>
      <c r="G20" s="198">
        <v>1106.6454232128492</v>
      </c>
      <c r="H20" s="198">
        <v>0</v>
      </c>
      <c r="I20" s="198">
        <v>0</v>
      </c>
    </row>
    <row r="21" spans="2:9" ht="16.5" customHeight="1" x14ac:dyDescent="0.5">
      <c r="B21" s="186" t="s">
        <v>135</v>
      </c>
      <c r="C21" s="165">
        <v>56</v>
      </c>
      <c r="D21" s="196">
        <v>1136.5713551738349</v>
      </c>
      <c r="E21" s="197"/>
      <c r="F21" s="198">
        <v>1174.8899169700683</v>
      </c>
      <c r="G21" s="198">
        <v>1113.5435383260915</v>
      </c>
      <c r="H21" s="198">
        <v>1176.1737089201879</v>
      </c>
      <c r="I21" s="198">
        <v>0</v>
      </c>
    </row>
    <row r="22" spans="2:9" ht="16.5" customHeight="1" x14ac:dyDescent="0.5">
      <c r="B22" s="186" t="s">
        <v>136</v>
      </c>
      <c r="C22" s="165">
        <v>14</v>
      </c>
      <c r="D22" s="196">
        <v>1136.0919844807881</v>
      </c>
      <c r="E22" s="197"/>
      <c r="F22" s="198">
        <v>902.42829026495076</v>
      </c>
      <c r="G22" s="198">
        <v>1199.818446539653</v>
      </c>
      <c r="H22" s="198">
        <v>0</v>
      </c>
      <c r="I22" s="198">
        <v>0</v>
      </c>
    </row>
    <row r="23" spans="2:9" ht="16.5" customHeight="1" x14ac:dyDescent="0.5">
      <c r="B23" s="186" t="s">
        <v>137</v>
      </c>
      <c r="C23" s="165">
        <v>32</v>
      </c>
      <c r="D23" s="196">
        <v>1127.3806139730584</v>
      </c>
      <c r="E23" s="197"/>
      <c r="F23" s="198">
        <v>1145.35223893066</v>
      </c>
      <c r="G23" s="198">
        <v>1124.0525352772063</v>
      </c>
      <c r="H23" s="198">
        <v>0</v>
      </c>
      <c r="I23" s="198">
        <v>0</v>
      </c>
    </row>
    <row r="24" spans="2:9" ht="16.5" customHeight="1" x14ac:dyDescent="0.5">
      <c r="B24" s="186" t="s">
        <v>138</v>
      </c>
      <c r="C24" s="165">
        <v>62</v>
      </c>
      <c r="D24" s="196">
        <v>1161.9725042555128</v>
      </c>
      <c r="E24" s="197"/>
      <c r="F24" s="198">
        <v>1105.9329011581708</v>
      </c>
      <c r="G24" s="198">
        <v>1168.4361160590568</v>
      </c>
      <c r="H24" s="198">
        <v>1170.73477683946</v>
      </c>
      <c r="I24" s="198">
        <v>0</v>
      </c>
    </row>
    <row r="25" spans="2:9" ht="16.5" customHeight="1" x14ac:dyDescent="0.5">
      <c r="B25" s="186" t="s">
        <v>139</v>
      </c>
      <c r="C25" s="165">
        <v>50</v>
      </c>
      <c r="D25" s="196">
        <v>1238.5432218674441</v>
      </c>
      <c r="E25" s="197"/>
      <c r="F25" s="198">
        <v>0</v>
      </c>
      <c r="G25" s="198">
        <v>1220.9443927664247</v>
      </c>
      <c r="H25" s="198">
        <v>1294.2728473540044</v>
      </c>
      <c r="I25" s="198">
        <v>0</v>
      </c>
    </row>
    <row r="26" spans="2:9" ht="16.5" customHeight="1" x14ac:dyDescent="0.5">
      <c r="B26" s="186" t="s">
        <v>140</v>
      </c>
      <c r="C26" s="165">
        <v>30</v>
      </c>
      <c r="D26" s="196">
        <v>1228.2475328653318</v>
      </c>
      <c r="E26" s="197"/>
      <c r="F26" s="198">
        <v>0</v>
      </c>
      <c r="G26" s="198">
        <v>1224.5302053602436</v>
      </c>
      <c r="H26" s="198">
        <v>1229.8406732246553</v>
      </c>
      <c r="I26" s="198">
        <v>0</v>
      </c>
    </row>
    <row r="27" spans="2:9" ht="16.5" customHeight="1" x14ac:dyDescent="0.5">
      <c r="B27" s="186" t="s">
        <v>141</v>
      </c>
      <c r="C27" s="165">
        <v>34</v>
      </c>
      <c r="D27" s="196">
        <v>1281.7103562578809</v>
      </c>
      <c r="E27" s="197"/>
      <c r="F27" s="198">
        <v>0</v>
      </c>
      <c r="G27" s="198">
        <v>1333.6723142369183</v>
      </c>
      <c r="H27" s="198">
        <v>1274.7820951940091</v>
      </c>
      <c r="I27" s="198">
        <v>0</v>
      </c>
    </row>
    <row r="28" spans="2:9" ht="16.5" customHeight="1" x14ac:dyDescent="0.5">
      <c r="B28" s="186" t="s">
        <v>142</v>
      </c>
      <c r="C28" s="165">
        <v>61</v>
      </c>
      <c r="D28" s="196">
        <v>1138.0612624160824</v>
      </c>
      <c r="E28" s="197"/>
      <c r="F28" s="198">
        <v>0</v>
      </c>
      <c r="G28" s="198">
        <v>1143.1047128884818</v>
      </c>
      <c r="H28" s="198">
        <v>1133.180503894406</v>
      </c>
      <c r="I28" s="198">
        <v>0</v>
      </c>
    </row>
    <row r="29" spans="2:9" ht="16.5" customHeight="1" x14ac:dyDescent="0.5">
      <c r="B29" s="186" t="s">
        <v>143</v>
      </c>
      <c r="C29" s="165">
        <v>76</v>
      </c>
      <c r="D29" s="196">
        <v>1188.7484721768603</v>
      </c>
      <c r="E29" s="197"/>
      <c r="F29" s="198">
        <v>0</v>
      </c>
      <c r="G29" s="198">
        <v>1206.5363415110678</v>
      </c>
      <c r="H29" s="198">
        <v>1164.2901518423253</v>
      </c>
      <c r="I29" s="198">
        <v>0</v>
      </c>
    </row>
    <row r="30" spans="2:9" ht="16.5" customHeight="1" x14ac:dyDescent="0.5">
      <c r="B30" s="186" t="s">
        <v>144</v>
      </c>
      <c r="C30" s="165">
        <v>21</v>
      </c>
      <c r="D30" s="196">
        <v>1190.954874466742</v>
      </c>
      <c r="E30" s="197"/>
      <c r="F30" s="198">
        <v>0</v>
      </c>
      <c r="G30" s="198">
        <v>1253.4496697522679</v>
      </c>
      <c r="H30" s="198">
        <v>1122.2105996526632</v>
      </c>
      <c r="I30" s="198">
        <v>0</v>
      </c>
    </row>
    <row r="31" spans="2:9" ht="16.5" customHeight="1" x14ac:dyDescent="0.5">
      <c r="B31" s="186" t="s">
        <v>145</v>
      </c>
      <c r="C31" s="165">
        <v>52</v>
      </c>
      <c r="D31" s="196">
        <v>1172.2896062333023</v>
      </c>
      <c r="E31" s="197"/>
      <c r="F31" s="198">
        <v>0</v>
      </c>
      <c r="G31" s="198">
        <v>1178.1779819027968</v>
      </c>
      <c r="H31" s="198">
        <v>1167.2424270880222</v>
      </c>
      <c r="I31" s="198">
        <v>0</v>
      </c>
    </row>
    <row r="32" spans="2:9" ht="16.5" customHeight="1" x14ac:dyDescent="0.5">
      <c r="B32" s="186" t="s">
        <v>146</v>
      </c>
      <c r="C32" s="165">
        <v>44</v>
      </c>
      <c r="D32" s="196">
        <v>1102.393237899907</v>
      </c>
      <c r="E32" s="197"/>
      <c r="F32" s="198">
        <v>1092.9325688608778</v>
      </c>
      <c r="G32" s="198">
        <v>1103.3393048038101</v>
      </c>
      <c r="H32" s="198">
        <v>0</v>
      </c>
      <c r="I32" s="198">
        <v>0</v>
      </c>
    </row>
    <row r="33" spans="2:9" ht="16.5" customHeight="1" x14ac:dyDescent="0.5">
      <c r="B33" s="186" t="s">
        <v>147</v>
      </c>
      <c r="C33" s="165">
        <v>38</v>
      </c>
      <c r="D33" s="196">
        <v>1163.4382363365651</v>
      </c>
      <c r="E33" s="197"/>
      <c r="F33" s="198">
        <v>1144.5568488008182</v>
      </c>
      <c r="G33" s="198">
        <v>1172.3336674475249</v>
      </c>
      <c r="H33" s="198">
        <v>0</v>
      </c>
      <c r="I33" s="198">
        <v>1112.0754716981132</v>
      </c>
    </row>
    <row r="34" spans="2:9" ht="16.5" customHeight="1" x14ac:dyDescent="0.5">
      <c r="B34" s="186" t="s">
        <v>148</v>
      </c>
      <c r="C34" s="165">
        <v>79</v>
      </c>
      <c r="D34" s="196">
        <v>1172.4400730251168</v>
      </c>
      <c r="E34" s="197"/>
      <c r="F34" s="198">
        <v>1162.2935632152899</v>
      </c>
      <c r="G34" s="198">
        <v>1172.4747965699405</v>
      </c>
      <c r="H34" s="198">
        <v>1227.0999999999999</v>
      </c>
      <c r="I34" s="198">
        <v>0</v>
      </c>
    </row>
    <row r="35" spans="2:9" ht="16.5" customHeight="1" x14ac:dyDescent="0.5">
      <c r="B35" s="186" t="s">
        <v>149</v>
      </c>
      <c r="C35" s="165">
        <v>54</v>
      </c>
      <c r="D35" s="196">
        <v>1194.9356508591943</v>
      </c>
      <c r="E35" s="197"/>
      <c r="F35" s="198">
        <v>1124.2920509702587</v>
      </c>
      <c r="G35" s="198">
        <v>1199.0911567350145</v>
      </c>
      <c r="H35" s="198">
        <v>0</v>
      </c>
      <c r="I35" s="198">
        <v>0</v>
      </c>
    </row>
    <row r="36" spans="2:9" ht="16.5" customHeight="1" x14ac:dyDescent="0.5">
      <c r="B36" s="186" t="s">
        <v>150</v>
      </c>
      <c r="C36" s="165">
        <v>22</v>
      </c>
      <c r="D36" s="196">
        <v>1351.24496853907</v>
      </c>
      <c r="E36" s="197"/>
      <c r="F36" s="198">
        <v>0</v>
      </c>
      <c r="G36" s="198">
        <v>0</v>
      </c>
      <c r="H36" s="198">
        <v>1316.5811372478536</v>
      </c>
      <c r="I36" s="198">
        <v>1375.2430055868351</v>
      </c>
    </row>
    <row r="37" spans="2:9" ht="16.5" customHeight="1" x14ac:dyDescent="0.5">
      <c r="B37" s="186" t="s">
        <v>151</v>
      </c>
      <c r="C37" s="165">
        <v>78</v>
      </c>
      <c r="D37" s="196">
        <v>1360.7818094061718</v>
      </c>
      <c r="E37" s="197"/>
      <c r="F37" s="198">
        <v>0</v>
      </c>
      <c r="G37" s="198">
        <v>1231.2896825396824</v>
      </c>
      <c r="H37" s="198">
        <v>1324.6608418277083</v>
      </c>
      <c r="I37" s="198">
        <v>1397.4310075879127</v>
      </c>
    </row>
    <row r="38" spans="2:9" ht="16.5" customHeight="1" x14ac:dyDescent="0.5">
      <c r="B38" s="186" t="s">
        <v>152</v>
      </c>
      <c r="C38" s="165">
        <v>189</v>
      </c>
      <c r="D38" s="196">
        <v>1289.1240799232407</v>
      </c>
      <c r="E38" s="197"/>
      <c r="F38" s="198">
        <v>0</v>
      </c>
      <c r="G38" s="198">
        <v>1139.3674611439451</v>
      </c>
      <c r="H38" s="198">
        <v>1291.5395092583908</v>
      </c>
      <c r="I38" s="198">
        <v>0</v>
      </c>
    </row>
    <row r="39" spans="2:9" ht="16.5" customHeight="1" x14ac:dyDescent="0.5">
      <c r="B39" s="186" t="s">
        <v>153</v>
      </c>
      <c r="C39" s="165">
        <v>419</v>
      </c>
      <c r="D39" s="196">
        <v>1343.993329289025</v>
      </c>
      <c r="E39" s="197"/>
      <c r="F39" s="198">
        <v>0</v>
      </c>
      <c r="G39" s="198">
        <v>1114.442208565757</v>
      </c>
      <c r="H39" s="198">
        <v>1356.0613032978204</v>
      </c>
      <c r="I39" s="198">
        <v>1297.8465145758394</v>
      </c>
    </row>
    <row r="40" spans="2:9" ht="16.5" customHeight="1" x14ac:dyDescent="0.5">
      <c r="B40" s="186" t="s">
        <v>154</v>
      </c>
      <c r="C40" s="165">
        <v>588</v>
      </c>
      <c r="D40" s="196">
        <v>1291.1746234212933</v>
      </c>
      <c r="E40" s="197"/>
      <c r="F40" s="198">
        <v>0</v>
      </c>
      <c r="G40" s="198">
        <v>1281.6010802469136</v>
      </c>
      <c r="H40" s="198">
        <v>1291.2072976300797</v>
      </c>
      <c r="I40" s="198">
        <v>0</v>
      </c>
    </row>
    <row r="41" spans="2:9" ht="16.5" customHeight="1" x14ac:dyDescent="0.5">
      <c r="B41" s="186" t="s">
        <v>155</v>
      </c>
      <c r="C41" s="165">
        <v>203</v>
      </c>
      <c r="D41" s="196">
        <v>1276.1460137697766</v>
      </c>
      <c r="E41" s="197"/>
      <c r="F41" s="198">
        <v>0</v>
      </c>
      <c r="G41" s="198">
        <v>1235.7112805769984</v>
      </c>
      <c r="H41" s="198">
        <v>1281.5959448453661</v>
      </c>
      <c r="I41" s="198">
        <v>1322.3765432098764</v>
      </c>
    </row>
    <row r="42" spans="2:9" ht="16.5" customHeight="1" x14ac:dyDescent="0.5">
      <c r="B42" s="186" t="s">
        <v>156</v>
      </c>
      <c r="C42" s="165">
        <v>132</v>
      </c>
      <c r="D42" s="196">
        <v>1235.7654291349554</v>
      </c>
      <c r="E42" s="197"/>
      <c r="F42" s="198">
        <v>0</v>
      </c>
      <c r="G42" s="198">
        <v>1202.9027313037375</v>
      </c>
      <c r="H42" s="198">
        <v>1251.1013547895238</v>
      </c>
      <c r="I42" s="198">
        <v>0</v>
      </c>
    </row>
    <row r="43" spans="2:9" ht="16.5" customHeight="1" x14ac:dyDescent="0.5">
      <c r="B43" s="186" t="s">
        <v>157</v>
      </c>
      <c r="C43" s="165">
        <v>113</v>
      </c>
      <c r="D43" s="196">
        <v>1256.0148447823628</v>
      </c>
      <c r="E43" s="197"/>
      <c r="F43" s="198">
        <v>1129.8856819950306</v>
      </c>
      <c r="G43" s="198">
        <v>1255.6668683663038</v>
      </c>
      <c r="H43" s="198">
        <v>1277.2225866524673</v>
      </c>
      <c r="I43" s="198">
        <v>0</v>
      </c>
    </row>
    <row r="44" spans="2:9" ht="16.5" customHeight="1" x14ac:dyDescent="0.5">
      <c r="B44" s="186" t="s">
        <v>158</v>
      </c>
      <c r="C44" s="165">
        <v>314</v>
      </c>
      <c r="D44" s="196">
        <v>1266.1277532192667</v>
      </c>
      <c r="E44" s="197"/>
      <c r="F44" s="198">
        <v>0</v>
      </c>
      <c r="G44" s="198">
        <v>1256.969466907221</v>
      </c>
      <c r="H44" s="198">
        <v>1266.9545429557706</v>
      </c>
      <c r="I44" s="198">
        <v>0</v>
      </c>
    </row>
    <row r="45" spans="2:9" ht="16.5" customHeight="1" x14ac:dyDescent="0.5">
      <c r="B45" s="186" t="s">
        <v>159</v>
      </c>
      <c r="C45" s="165">
        <v>326</v>
      </c>
      <c r="D45" s="196">
        <v>1307.495588844969</v>
      </c>
      <c r="E45" s="197"/>
      <c r="F45" s="198">
        <v>0</v>
      </c>
      <c r="G45" s="198">
        <v>1206.8796360483157</v>
      </c>
      <c r="H45" s="198">
        <v>1319.7803957015456</v>
      </c>
      <c r="I45" s="198">
        <v>1266.4599483204136</v>
      </c>
    </row>
    <row r="46" spans="2:9" ht="16.5" customHeight="1" x14ac:dyDescent="0.5">
      <c r="B46" s="186" t="s">
        <v>160</v>
      </c>
      <c r="C46" s="165">
        <v>95</v>
      </c>
      <c r="D46" s="196">
        <v>1263.1411194345214</v>
      </c>
      <c r="E46" s="197"/>
      <c r="F46" s="198">
        <v>0</v>
      </c>
      <c r="G46" s="198">
        <v>1334.9212272885995</v>
      </c>
      <c r="H46" s="198">
        <v>1252.7632725158601</v>
      </c>
      <c r="I46" s="198">
        <v>0</v>
      </c>
    </row>
    <row r="47" spans="2:9" ht="16.5" customHeight="1" x14ac:dyDescent="0.5">
      <c r="B47" s="186" t="s">
        <v>161</v>
      </c>
      <c r="C47" s="165">
        <v>93</v>
      </c>
      <c r="D47" s="196">
        <v>1482.9803568565721</v>
      </c>
      <c r="E47" s="197"/>
      <c r="F47" s="198">
        <v>0</v>
      </c>
      <c r="G47" s="198">
        <v>3145.3824629524847</v>
      </c>
      <c r="H47" s="198">
        <v>1347.6685575231845</v>
      </c>
      <c r="I47" s="198">
        <v>0</v>
      </c>
    </row>
    <row r="48" spans="2:9" ht="16.5" customHeight="1" x14ac:dyDescent="0.5">
      <c r="B48" s="186" t="s">
        <v>162</v>
      </c>
      <c r="C48" s="165">
        <v>14</v>
      </c>
      <c r="D48" s="196">
        <v>1130.7798924282115</v>
      </c>
      <c r="E48" s="197"/>
      <c r="F48" s="198">
        <v>0</v>
      </c>
      <c r="G48" s="198">
        <v>1130.7798924282115</v>
      </c>
      <c r="H48" s="198">
        <v>0</v>
      </c>
      <c r="I48" s="198">
        <v>0</v>
      </c>
    </row>
    <row r="49" spans="2:9" ht="16.5" customHeight="1" x14ac:dyDescent="0.5">
      <c r="B49" s="186" t="s">
        <v>163</v>
      </c>
      <c r="C49" s="165">
        <v>15</v>
      </c>
      <c r="D49" s="196">
        <v>1204.7464409505042</v>
      </c>
      <c r="E49" s="197"/>
      <c r="F49" s="198">
        <v>0</v>
      </c>
      <c r="G49" s="198">
        <v>1205.8791232406195</v>
      </c>
      <c r="H49" s="198">
        <v>1188.8888888888887</v>
      </c>
      <c r="I49" s="198">
        <v>0</v>
      </c>
    </row>
    <row r="50" spans="2:9" ht="16.5" customHeight="1" x14ac:dyDescent="0.5">
      <c r="B50" s="186" t="s">
        <v>164</v>
      </c>
      <c r="C50" s="165">
        <v>108</v>
      </c>
      <c r="D50" s="196">
        <v>1307.6187111887807</v>
      </c>
      <c r="E50" s="197"/>
      <c r="F50" s="198">
        <v>0</v>
      </c>
      <c r="G50" s="198">
        <v>1120.0311543182634</v>
      </c>
      <c r="H50" s="198">
        <v>1314.8336172222621</v>
      </c>
      <c r="I50" s="198">
        <v>0</v>
      </c>
    </row>
    <row r="51" spans="2:9" ht="16.5" customHeight="1" x14ac:dyDescent="0.5">
      <c r="B51" s="186" t="s">
        <v>165</v>
      </c>
      <c r="C51" s="165">
        <v>133</v>
      </c>
      <c r="D51" s="196">
        <v>1273.9941657558772</v>
      </c>
      <c r="E51" s="197"/>
      <c r="F51" s="198">
        <v>0</v>
      </c>
      <c r="G51" s="198">
        <v>1286.7001518940749</v>
      </c>
      <c r="H51" s="198">
        <v>1273.4978381723538</v>
      </c>
      <c r="I51" s="198">
        <v>0</v>
      </c>
    </row>
    <row r="52" spans="2:9" ht="16.5" customHeight="1" x14ac:dyDescent="0.5">
      <c r="B52" s="186" t="s">
        <v>166</v>
      </c>
      <c r="C52" s="165">
        <v>151</v>
      </c>
      <c r="D52" s="196">
        <v>1262.0851457661024</v>
      </c>
      <c r="E52" s="197"/>
      <c r="F52" s="198">
        <v>0</v>
      </c>
      <c r="G52" s="198">
        <v>1235.9927237153186</v>
      </c>
      <c r="H52" s="198">
        <v>1261.4184051255831</v>
      </c>
      <c r="I52" s="198">
        <v>1337.3538197155001</v>
      </c>
    </row>
    <row r="53" spans="2:9" ht="16.5" customHeight="1" x14ac:dyDescent="0.5">
      <c r="B53" s="186" t="s">
        <v>167</v>
      </c>
      <c r="C53" s="165">
        <v>44</v>
      </c>
      <c r="D53" s="196">
        <v>1356.0813320306067</v>
      </c>
      <c r="E53" s="197"/>
      <c r="F53" s="198">
        <v>0</v>
      </c>
      <c r="G53" s="198">
        <v>1239.84375</v>
      </c>
      <c r="H53" s="198">
        <v>1358.7845316127139</v>
      </c>
      <c r="I53" s="198">
        <v>0</v>
      </c>
    </row>
    <row r="54" spans="2:9" ht="16.5" customHeight="1" x14ac:dyDescent="0.5">
      <c r="B54" s="186" t="s">
        <v>168</v>
      </c>
      <c r="C54" s="165">
        <v>81</v>
      </c>
      <c r="D54" s="196">
        <v>1237.6103479609053</v>
      </c>
      <c r="E54" s="197"/>
      <c r="F54" s="198">
        <v>0</v>
      </c>
      <c r="G54" s="198">
        <v>0</v>
      </c>
      <c r="H54" s="198">
        <v>1237.6103479609053</v>
      </c>
      <c r="I54" s="198">
        <v>0</v>
      </c>
    </row>
    <row r="55" spans="2:9" ht="16.5" customHeight="1" x14ac:dyDescent="0.5">
      <c r="B55" s="186" t="s">
        <v>169</v>
      </c>
      <c r="C55" s="165">
        <v>106</v>
      </c>
      <c r="D55" s="196">
        <v>1237.1832356385141</v>
      </c>
      <c r="E55" s="197"/>
      <c r="F55" s="198">
        <v>0</v>
      </c>
      <c r="G55" s="198">
        <v>1039.8541154490854</v>
      </c>
      <c r="H55" s="198">
        <v>1244.9216325086877</v>
      </c>
      <c r="I55" s="198">
        <v>0</v>
      </c>
    </row>
    <row r="56" spans="2:9" ht="16.5" customHeight="1" x14ac:dyDescent="0.5">
      <c r="B56" s="186" t="s">
        <v>170</v>
      </c>
      <c r="C56" s="165">
        <v>24</v>
      </c>
      <c r="D56" s="196">
        <v>1265.6995780455534</v>
      </c>
      <c r="E56" s="197"/>
      <c r="F56" s="198">
        <v>0</v>
      </c>
      <c r="G56" s="198">
        <v>0</v>
      </c>
      <c r="H56" s="198">
        <v>1365.4159339843461</v>
      </c>
      <c r="I56" s="198">
        <v>1165.9832221067606</v>
      </c>
    </row>
    <row r="57" spans="2:9" ht="16.5" customHeight="1" x14ac:dyDescent="0.5">
      <c r="B57" s="186" t="s">
        <v>171</v>
      </c>
      <c r="C57" s="165">
        <v>340</v>
      </c>
      <c r="D57" s="196">
        <v>1245.5588712886879</v>
      </c>
      <c r="E57" s="197"/>
      <c r="F57" s="198">
        <v>0</v>
      </c>
      <c r="G57" s="198">
        <v>1237.6563663046029</v>
      </c>
      <c r="H57" s="198">
        <v>1245.865555698691</v>
      </c>
      <c r="I57" s="198">
        <v>1263.5073158478638</v>
      </c>
    </row>
    <row r="58" spans="2:9" ht="16.5" customHeight="1" x14ac:dyDescent="0.5">
      <c r="B58" s="186" t="s">
        <v>172</v>
      </c>
      <c r="C58" s="165">
        <v>70</v>
      </c>
      <c r="D58" s="196">
        <v>1256.1275367864989</v>
      </c>
      <c r="E58" s="197"/>
      <c r="F58" s="198">
        <v>0</v>
      </c>
      <c r="G58" s="198">
        <v>0</v>
      </c>
      <c r="H58" s="198">
        <v>1256.1275367864989</v>
      </c>
      <c r="I58" s="198">
        <v>0</v>
      </c>
    </row>
    <row r="59" spans="2:9" ht="16.5" customHeight="1" x14ac:dyDescent="0.5">
      <c r="B59" s="186" t="s">
        <v>173</v>
      </c>
      <c r="C59" s="165">
        <v>101</v>
      </c>
      <c r="D59" s="196">
        <v>1250.9436881540908</v>
      </c>
      <c r="E59" s="197"/>
      <c r="F59" s="198">
        <v>0</v>
      </c>
      <c r="G59" s="198">
        <v>1125.3667313663345</v>
      </c>
      <c r="H59" s="198">
        <v>1263.228390448545</v>
      </c>
      <c r="I59" s="198">
        <v>0</v>
      </c>
    </row>
    <row r="60" spans="2:9" ht="16.5" customHeight="1" x14ac:dyDescent="0.5">
      <c r="B60" s="186" t="s">
        <v>174</v>
      </c>
      <c r="C60" s="165">
        <v>97</v>
      </c>
      <c r="D60" s="196">
        <v>1309.6104032400501</v>
      </c>
      <c r="E60" s="197"/>
      <c r="F60" s="198">
        <v>0</v>
      </c>
      <c r="G60" s="198">
        <v>2065.9190446985822</v>
      </c>
      <c r="H60" s="198">
        <v>1293.6881160514492</v>
      </c>
      <c r="I60" s="198">
        <v>0</v>
      </c>
    </row>
    <row r="61" spans="2:9" ht="16.5" customHeight="1" x14ac:dyDescent="0.5">
      <c r="B61" s="186" t="s">
        <v>175</v>
      </c>
      <c r="C61" s="165">
        <v>95</v>
      </c>
      <c r="D61" s="196">
        <v>1188.0736451106304</v>
      </c>
      <c r="E61" s="197"/>
      <c r="F61" s="198">
        <v>0</v>
      </c>
      <c r="G61" s="198">
        <v>0</v>
      </c>
      <c r="H61" s="198">
        <v>1188.0736451106304</v>
      </c>
      <c r="I61" s="198">
        <v>0</v>
      </c>
    </row>
    <row r="62" spans="2:9" ht="16.5" customHeight="1" x14ac:dyDescent="0.5">
      <c r="B62" s="186" t="s">
        <v>176</v>
      </c>
      <c r="C62" s="165">
        <v>52</v>
      </c>
      <c r="D62" s="196">
        <v>1243.1603541881561</v>
      </c>
      <c r="E62" s="197"/>
      <c r="F62" s="198">
        <v>0</v>
      </c>
      <c r="G62" s="198">
        <v>0</v>
      </c>
      <c r="H62" s="198">
        <v>1243.1603541881561</v>
      </c>
      <c r="I62" s="198">
        <v>0</v>
      </c>
    </row>
    <row r="63" spans="2:9" ht="16.5" customHeight="1" x14ac:dyDescent="0.5">
      <c r="B63" s="186" t="s">
        <v>177</v>
      </c>
      <c r="C63" s="165">
        <v>223</v>
      </c>
      <c r="D63" s="196">
        <v>1306.9017007687908</v>
      </c>
      <c r="E63" s="197"/>
      <c r="F63" s="198">
        <v>0</v>
      </c>
      <c r="G63" s="198">
        <v>1142.4091520861371</v>
      </c>
      <c r="H63" s="198">
        <v>1307.6426581952892</v>
      </c>
      <c r="I63" s="198">
        <v>0</v>
      </c>
    </row>
    <row r="64" spans="2:9" ht="16.5" customHeight="1" x14ac:dyDescent="0.5">
      <c r="B64" s="187" t="s">
        <v>178</v>
      </c>
      <c r="C64" s="166">
        <v>2</v>
      </c>
      <c r="D64" s="199">
        <v>1395.9931372549022</v>
      </c>
      <c r="E64" s="200"/>
      <c r="F64" s="201">
        <v>0</v>
      </c>
      <c r="G64" s="201">
        <v>0</v>
      </c>
      <c r="H64" s="201">
        <v>0</v>
      </c>
      <c r="I64" s="201">
        <v>1395.9931372549022</v>
      </c>
    </row>
  </sheetData>
  <sheetProtection sheet="1" objects="1" scenarios="1" formatCells="0" formatColumns="0"/>
  <mergeCells count="2">
    <mergeCell ref="B16:C16"/>
    <mergeCell ref="E16:I16"/>
  </mergeCells>
  <phoneticPr fontId="1"/>
  <hyperlinks>
    <hyperlink ref="C4" r:id="rId1" xr:uid="{2B6926C6-8184-418B-B1FC-779CC9190F61}"/>
  </hyperlinks>
  <pageMargins left="0.7" right="0.7" top="0.75" bottom="0.75" header="0.3" footer="0.3"/>
  <pageSetup paperSize="9" orientation="portrait" horizontalDpi="4294967293" verticalDpi="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4EF3A-3013-4EED-AA9C-1CA19DF733A5}">
  <sheetPr>
    <pageSetUpPr fitToPage="1"/>
  </sheetPr>
  <dimension ref="B1:C5"/>
  <sheetViews>
    <sheetView showGridLines="0" zoomScaleNormal="100" workbookViewId="0">
      <selection activeCell="C6" sqref="C6"/>
    </sheetView>
  </sheetViews>
  <sheetFormatPr defaultRowHeight="18" x14ac:dyDescent="0.55000000000000004"/>
  <cols>
    <col min="1" max="1" width="3.25" customWidth="1"/>
  </cols>
  <sheetData>
    <row r="1" spans="2:3" x14ac:dyDescent="0.55000000000000004">
      <c r="B1" s="74" t="s">
        <v>231</v>
      </c>
    </row>
    <row r="3" spans="2:3" x14ac:dyDescent="0.55000000000000004">
      <c r="B3" s="251" t="s">
        <v>232</v>
      </c>
      <c r="C3" s="249" t="s">
        <v>234</v>
      </c>
    </row>
    <row r="4" spans="2:3" x14ac:dyDescent="0.55000000000000004">
      <c r="B4" s="22" t="s">
        <v>233</v>
      </c>
      <c r="C4" s="250" t="s">
        <v>235</v>
      </c>
    </row>
    <row r="5" spans="2:3" x14ac:dyDescent="0.55000000000000004">
      <c r="C5" t="s">
        <v>236</v>
      </c>
    </row>
  </sheetData>
  <sheetProtection sheet="1" objects="1" scenarios="1"/>
  <phoneticPr fontId="1"/>
  <pageMargins left="0.7" right="0.7" top="0.75" bottom="0.75" header="0.3" footer="0.3"/>
  <pageSetup paperSize="9" scale="81"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評価シート</vt:lpstr>
      <vt:lpstr>参考 発電量算定等シート</vt:lpstr>
      <vt:lpstr>資料1</vt:lpstr>
      <vt:lpstr>資料2</vt:lpstr>
      <vt:lpstr>免責事項</vt:lpstr>
      <vt:lpstr>資料1!Print_Area</vt:lpstr>
      <vt:lpstr>評価シート!Print_Area</vt:lpstr>
      <vt:lpstr>免責事項!Print_Area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2024-05-20T04:09:30Z</dcterms:created>
  <dcterms:modified xsi:type="dcterms:W3CDTF">2024-05-20T05:54:37Z</dcterms:modified>
</cp:coreProperties>
</file>