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PLBBSE-HD\01物流政策課\01重要文書フォルダ（保存期間1年以上）\03環境班\01_グリーン物流パートナーシップ会議\19回_R02年度（経産省幹事）\03 優良事業表彰\01_応募開始\"/>
    </mc:Choice>
  </mc:AlternateContent>
  <bookViews>
    <workbookView xWindow="0" yWindow="0" windowWidth="20490" windowHeight="7920" tabRatio="812"/>
  </bookViews>
  <sheets>
    <sheet name="CO2排出量の算出について" sheetId="9" r:id="rId1"/>
    <sheet name="様式1-1（燃料法）" sheetId="12" r:id="rId2"/>
    <sheet name="様式1-1記載例（燃料法）" sheetId="2" r:id="rId3"/>
    <sheet name="様式1-2（燃費法）" sheetId="13" r:id="rId4"/>
    <sheet name="様式1-2記載例（燃費法）" sheetId="11" r:id="rId5"/>
    <sheet name="様式1-3（改良トンキロ法）" sheetId="14" r:id="rId6"/>
    <sheet name="様式1-3記載例（改良トンキロ法）" sheetId="7" r:id="rId7"/>
    <sheet name="様式1-4（従来トンキロ法）" sheetId="15" r:id="rId8"/>
    <sheet name="様式1-4記載例（従来トンキロ法）" sheetId="8" r:id="rId9"/>
  </sheets>
  <definedNames>
    <definedName name="_xlnm.Print_Area" localSheetId="1">'様式1-1（燃料法）'!$A$1:$S$53</definedName>
    <definedName name="_xlnm.Print_Area" localSheetId="2">'様式1-1記載例（燃料法）'!$A$1:$Y$53</definedName>
    <definedName name="_xlnm.Print_Area" localSheetId="3">'様式1-2（燃費法）'!$A$1:$Z$53</definedName>
    <definedName name="_xlnm.Print_Area" localSheetId="4">'様式1-2記載例（燃費法）'!$A$1:$Z$53</definedName>
    <definedName name="_xlnm.Print_Area" localSheetId="5">'様式1-3（改良トンキロ法）'!$A$1:$AD$65</definedName>
    <definedName name="_xlnm.Print_Area" localSheetId="6">'様式1-3記載例（改良トンキロ法）'!$A$1:$AD$65</definedName>
    <definedName name="_xlnm.Print_Area" localSheetId="7">'様式1-4（従来トンキロ法）'!$A$1:$P$50</definedName>
    <definedName name="_xlnm.Print_Area" localSheetId="8">'様式1-4記載例（従来トンキロ法）'!$A$1:$T$50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15" l="1"/>
  <c r="P24" i="15"/>
  <c r="P23" i="15"/>
  <c r="P22" i="15"/>
  <c r="P21" i="15"/>
  <c r="P20" i="15"/>
  <c r="P11" i="15"/>
  <c r="P10" i="15"/>
  <c r="P12" i="15" s="1"/>
  <c r="P23" i="14"/>
  <c r="O20" i="14"/>
  <c r="P20" i="14" s="1"/>
  <c r="O21" i="14"/>
  <c r="P21" i="14" s="1"/>
  <c r="O22" i="14"/>
  <c r="P22" i="14" s="1"/>
  <c r="O23" i="14"/>
  <c r="O24" i="14"/>
  <c r="P24" i="14" s="1"/>
  <c r="E58" i="14"/>
  <c r="E59" i="14" s="1"/>
  <c r="E60" i="14" s="1"/>
  <c r="O25" i="14"/>
  <c r="P25" i="14" s="1"/>
  <c r="O11" i="14"/>
  <c r="P11" i="14" s="1"/>
  <c r="O10" i="14"/>
  <c r="P10" i="14" s="1"/>
  <c r="P12" i="14" s="1"/>
  <c r="Q23" i="13"/>
  <c r="P20" i="13"/>
  <c r="P21" i="13"/>
  <c r="P22" i="13"/>
  <c r="P23" i="13"/>
  <c r="P24" i="13"/>
  <c r="M21" i="13"/>
  <c r="Q21" i="13" s="1"/>
  <c r="M22" i="13"/>
  <c r="Q22" i="13" s="1"/>
  <c r="M23" i="13"/>
  <c r="M24" i="13"/>
  <c r="Q24" i="13" s="1"/>
  <c r="M25" i="13"/>
  <c r="M10" i="13"/>
  <c r="Q10" i="13" s="1"/>
  <c r="M11" i="13"/>
  <c r="M20" i="13"/>
  <c r="Q20" i="13" s="1"/>
  <c r="P25" i="13"/>
  <c r="Q25" i="13"/>
  <c r="P11" i="13"/>
  <c r="Q11" i="13"/>
  <c r="P10" i="13"/>
  <c r="O20" i="12"/>
  <c r="P20" i="12" s="1"/>
  <c r="O21" i="12"/>
  <c r="O22" i="12"/>
  <c r="P22" i="12" s="1"/>
  <c r="O23" i="12"/>
  <c r="O24" i="12"/>
  <c r="O25" i="12"/>
  <c r="P25" i="12" s="1"/>
  <c r="P24" i="12"/>
  <c r="P23" i="12"/>
  <c r="P21" i="12"/>
  <c r="P11" i="12"/>
  <c r="O11" i="12"/>
  <c r="O10" i="12"/>
  <c r="P10" i="12" s="1"/>
  <c r="P25" i="11"/>
  <c r="M25" i="11"/>
  <c r="Q25" i="11" s="1"/>
  <c r="Q24" i="11"/>
  <c r="P23" i="11"/>
  <c r="M23" i="11"/>
  <c r="P22" i="11"/>
  <c r="M22" i="11"/>
  <c r="Q21" i="11"/>
  <c r="P20" i="11"/>
  <c r="M20" i="11"/>
  <c r="Q20" i="11" s="1"/>
  <c r="P11" i="11"/>
  <c r="M11" i="11"/>
  <c r="Q11" i="11" s="1"/>
  <c r="P10" i="11"/>
  <c r="M10" i="11"/>
  <c r="Q10" i="11" s="1"/>
  <c r="Q22" i="11" l="1"/>
  <c r="Q23" i="11"/>
  <c r="P26" i="15"/>
  <c r="E29" i="15" s="1"/>
  <c r="E28" i="15"/>
  <c r="P26" i="14"/>
  <c r="H29" i="14" s="1"/>
  <c r="E63" i="14"/>
  <c r="E62" i="14"/>
  <c r="E65" i="14" s="1"/>
  <c r="E28" i="14"/>
  <c r="Q12" i="13"/>
  <c r="P26" i="12"/>
  <c r="K28" i="12" s="1"/>
  <c r="P12" i="12"/>
  <c r="H29" i="12" s="1"/>
  <c r="Q26" i="11"/>
  <c r="Q12" i="11"/>
  <c r="P21" i="8"/>
  <c r="P20" i="8"/>
  <c r="P10" i="8"/>
  <c r="P21" i="7"/>
  <c r="K28" i="15" l="1"/>
  <c r="H29" i="15"/>
  <c r="E29" i="14"/>
  <c r="K28" i="14"/>
  <c r="Q26" i="13"/>
  <c r="H29" i="13" s="1"/>
  <c r="E28" i="13"/>
  <c r="E28" i="12"/>
  <c r="E29" i="12"/>
  <c r="E29" i="11"/>
  <c r="E28" i="11"/>
  <c r="H29" i="11"/>
  <c r="K28" i="11"/>
  <c r="P21" i="2"/>
  <c r="K28" i="13" l="1"/>
  <c r="E29" i="13"/>
  <c r="E58" i="7"/>
  <c r="E59" i="7"/>
  <c r="E60" i="7" s="1"/>
  <c r="E62" i="7" l="1"/>
  <c r="E65" i="7" s="1"/>
  <c r="E63" i="7"/>
  <c r="P22" i="8" l="1"/>
  <c r="P23" i="8"/>
  <c r="P24" i="8"/>
  <c r="P25" i="8"/>
  <c r="P11" i="8"/>
  <c r="P24" i="7"/>
  <c r="P22" i="7"/>
  <c r="O25" i="7"/>
  <c r="P25" i="7" s="1"/>
  <c r="O23" i="7"/>
  <c r="P23" i="7" s="1"/>
  <c r="O22" i="7"/>
  <c r="O20" i="7"/>
  <c r="P20" i="7" s="1"/>
  <c r="O11" i="7"/>
  <c r="P11" i="7" s="1"/>
  <c r="O10" i="7"/>
  <c r="P10" i="7" s="1"/>
  <c r="P24" i="2"/>
  <c r="P12" i="7" l="1"/>
  <c r="P26" i="7"/>
  <c r="P26" i="8"/>
  <c r="K28" i="8" s="1"/>
  <c r="P12" i="8"/>
  <c r="H29" i="7" l="1"/>
  <c r="K28" i="7"/>
  <c r="E29" i="7"/>
  <c r="H29" i="8"/>
  <c r="E28" i="8"/>
  <c r="E29" i="8"/>
  <c r="E28" i="7"/>
  <c r="O25" i="2" l="1"/>
  <c r="P25" i="2" s="1"/>
  <c r="O23" i="2"/>
  <c r="P23" i="2" s="1"/>
  <c r="O22" i="2"/>
  <c r="P22" i="2" s="1"/>
  <c r="O20" i="2"/>
  <c r="P20" i="2" s="1"/>
  <c r="O11" i="2"/>
  <c r="P11" i="2" s="1"/>
  <c r="O10" i="2"/>
  <c r="P10" i="2" s="1"/>
  <c r="P12" i="2" l="1"/>
  <c r="P26" i="2"/>
  <c r="K28" i="2" s="1"/>
  <c r="H29" i="2" l="1"/>
  <c r="E29" i="2"/>
  <c r="E28" i="2"/>
</calcChain>
</file>

<file path=xl/sharedStrings.xml><?xml version="1.0" encoding="utf-8"?>
<sst xmlns="http://schemas.openxmlformats.org/spreadsheetml/2006/main" count="728" uniqueCount="114">
  <si>
    <t>輸送の種類</t>
    <rPh sb="0" eb="2">
      <t>ユソウ</t>
    </rPh>
    <rPh sb="3" eb="5">
      <t>シュルイ</t>
    </rPh>
    <phoneticPr fontId="2"/>
  </si>
  <si>
    <t>発地</t>
    <rPh sb="0" eb="1">
      <t>ハツ</t>
    </rPh>
    <rPh sb="1" eb="2">
      <t>チ</t>
    </rPh>
    <phoneticPr fontId="2"/>
  </si>
  <si>
    <t>着地</t>
    <rPh sb="0" eb="1">
      <t>チャク</t>
    </rPh>
    <rPh sb="1" eb="2">
      <t>チ</t>
    </rPh>
    <phoneticPr fontId="2"/>
  </si>
  <si>
    <t>輸送量</t>
    <rPh sb="0" eb="3">
      <t>ユソウリョウ</t>
    </rPh>
    <phoneticPr fontId="2"/>
  </si>
  <si>
    <t>距離</t>
    <rPh sb="0" eb="2">
      <t>キョリ</t>
    </rPh>
    <phoneticPr fontId="2"/>
  </si>
  <si>
    <t>（年間・トン）</t>
    <rPh sb="1" eb="3">
      <t>ネンカン</t>
    </rPh>
    <phoneticPr fontId="2"/>
  </si>
  <si>
    <t>缶詰の輸送</t>
    <rPh sb="0" eb="2">
      <t>カンヅメ</t>
    </rPh>
    <rPh sb="3" eb="5">
      <t>ユソウ</t>
    </rPh>
    <phoneticPr fontId="2"/>
  </si>
  <si>
    <t>久喜倉庫</t>
    <rPh sb="0" eb="2">
      <t>クキ</t>
    </rPh>
    <rPh sb="2" eb="4">
      <t>ソウコ</t>
    </rPh>
    <phoneticPr fontId="2"/>
  </si>
  <si>
    <t>鹿児島営業所</t>
    <rPh sb="0" eb="3">
      <t>カゴシマ</t>
    </rPh>
    <rPh sb="3" eb="6">
      <t>エイギョウショ</t>
    </rPh>
    <phoneticPr fontId="2"/>
  </si>
  <si>
    <t>パレットの返送</t>
    <rPh sb="5" eb="7">
      <t>ヘンソウ</t>
    </rPh>
    <phoneticPr fontId="2"/>
  </si>
  <si>
    <t>合計</t>
    <rPh sb="0" eb="2">
      <t>ゴウケイ</t>
    </rPh>
    <phoneticPr fontId="2"/>
  </si>
  <si>
    <t>越谷貨物駅</t>
    <rPh sb="0" eb="2">
      <t>コシガヤ</t>
    </rPh>
    <rPh sb="2" eb="5">
      <t>カモツエキ</t>
    </rPh>
    <phoneticPr fontId="2"/>
  </si>
  <si>
    <t>鹿児島貨物駅</t>
    <rPh sb="0" eb="3">
      <t>カゴシマ</t>
    </rPh>
    <rPh sb="3" eb="6">
      <t>カモツエキ</t>
    </rPh>
    <phoneticPr fontId="2"/>
  </si>
  <si>
    <t>鉄道</t>
    <rPh sb="0" eb="2">
      <t>テツドウ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</si>
  <si>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</si>
  <si>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</si>
  <si>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</si>
  <si>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</si>
  <si>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</si>
  <si>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</si>
  <si>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平均的な</t>
    <rPh sb="0" eb="3">
      <t>ヘイキンテキ</t>
    </rPh>
    <phoneticPr fontId="2"/>
  </si>
  <si>
    <t>単位</t>
    <rPh sb="0" eb="2">
      <t>タンイ</t>
    </rPh>
    <phoneticPr fontId="2"/>
  </si>
  <si>
    <t>排出係数</t>
    <rPh sb="0" eb="2">
      <t>ハイシュツ</t>
    </rPh>
    <rPh sb="2" eb="4">
      <t>ケイスウ</t>
    </rPh>
    <phoneticPr fontId="2"/>
  </si>
  <si>
    <t>積載率</t>
    <rPh sb="0" eb="3">
      <t>セキサイリツ</t>
    </rPh>
    <phoneticPr fontId="2"/>
  </si>
  <si>
    <t>発熱量</t>
    <rPh sb="0" eb="2">
      <t>ハツネツ</t>
    </rPh>
    <rPh sb="2" eb="3">
      <t>リョウ</t>
    </rPh>
    <phoneticPr fontId="2"/>
  </si>
  <si>
    <t>(tC/GJ)</t>
    <phoneticPr fontId="2"/>
  </si>
  <si>
    <t>10tトラック</t>
    <phoneticPr fontId="2"/>
  </si>
  <si>
    <t>10tトラック</t>
    <phoneticPr fontId="2"/>
  </si>
  <si>
    <t>トレーラ</t>
    <phoneticPr fontId="2"/>
  </si>
  <si>
    <t>トレーラ</t>
    <phoneticPr fontId="2"/>
  </si>
  <si>
    <t>トレーラ</t>
    <phoneticPr fontId="2"/>
  </si>
  <si>
    <t>（km）</t>
    <phoneticPr fontId="2"/>
  </si>
  <si>
    <t>（%）</t>
    <phoneticPr fontId="2"/>
  </si>
  <si>
    <t>(GJ/kl)</t>
    <phoneticPr fontId="2"/>
  </si>
  <si>
    <t>f</t>
    <phoneticPr fontId="2"/>
  </si>
  <si>
    <t>e</t>
    <phoneticPr fontId="2"/>
  </si>
  <si>
    <t>b</t>
    <phoneticPr fontId="4"/>
  </si>
  <si>
    <t>c</t>
    <phoneticPr fontId="4"/>
  </si>
  <si>
    <t>d</t>
    <phoneticPr fontId="4"/>
  </si>
  <si>
    <t>燃料</t>
    <rPh sb="0" eb="2">
      <t>ネンリョウ</t>
    </rPh>
    <phoneticPr fontId="4"/>
  </si>
  <si>
    <t>使用量</t>
    <rPh sb="0" eb="3">
      <t>シヨウリョウ</t>
    </rPh>
    <phoneticPr fontId="4"/>
  </si>
  <si>
    <t xml:space="preserve">○現行では、年間 </t>
    <phoneticPr fontId="4"/>
  </si>
  <si>
    <t>削減量：</t>
    <rPh sb="0" eb="2">
      <t>サクゲン</t>
    </rPh>
    <rPh sb="2" eb="3">
      <t>リョウ</t>
    </rPh>
    <phoneticPr fontId="4"/>
  </si>
  <si>
    <t>削減率：</t>
    <rPh sb="0" eb="2">
      <t>サクゲン</t>
    </rPh>
    <rPh sb="2" eb="3">
      <t>リツ</t>
    </rPh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</si>
  <si>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3"/>
        <charset val="128"/>
        <scheme val="minor"/>
      </rPr>
      <t>であったものが、計画では</t>
    </r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</si>
  <si>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</si>
  <si>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3"/>
        <charset val="128"/>
        <scheme val="minor"/>
      </rPr>
      <t>となりました。</t>
    </r>
    <phoneticPr fontId="4"/>
  </si>
  <si>
    <t>年間
運行
回数</t>
    <rPh sb="0" eb="2">
      <t>ネンカン</t>
    </rPh>
    <rPh sb="3" eb="5">
      <t>ウンコウ</t>
    </rPh>
    <rPh sb="6" eb="8">
      <t>カイスウ</t>
    </rPh>
    <phoneticPr fontId="4"/>
  </si>
  <si>
    <t>（年間・t）</t>
    <rPh sb="1" eb="3">
      <t>ネンカン</t>
    </rPh>
    <phoneticPr fontId="2"/>
  </si>
  <si>
    <t>主な
輸送
方法</t>
    <rPh sb="0" eb="1">
      <t>オモ</t>
    </rPh>
    <rPh sb="3" eb="5">
      <t>ユソウ</t>
    </rPh>
    <rPh sb="6" eb="8">
      <t>ホウホウ</t>
    </rPh>
    <phoneticPr fontId="2"/>
  </si>
  <si>
    <r>
      <t>CO</t>
    </r>
    <r>
      <rPr>
        <vertAlign val="subscript"/>
        <sz val="11"/>
        <color theme="1"/>
        <rFont val="ＭＳ Ｐゴシック"/>
        <family val="3"/>
        <charset val="128"/>
        <scheme val="minor"/>
      </rPr>
      <t xml:space="preserve">2
</t>
    </r>
    <r>
      <rPr>
        <sz val="11"/>
        <color theme="1"/>
        <rFont val="ＭＳ Ｐゴシック"/>
        <family val="2"/>
        <charset val="128"/>
        <scheme val="minor"/>
      </rPr>
      <t>排出量</t>
    </r>
    <rPh sb="4" eb="6">
      <t>ハイシュツ</t>
    </rPh>
    <rPh sb="6" eb="7">
      <t>リョウ</t>
    </rPh>
    <phoneticPr fontId="2"/>
  </si>
  <si>
    <r>
      <t xml:space="preserve">44/12
</t>
    </r>
    <r>
      <rPr>
        <sz val="8"/>
        <color theme="1"/>
        <rFont val="ＭＳ Ｐゴシック"/>
        <family val="3"/>
        <charset val="128"/>
        <scheme val="minor"/>
      </rPr>
      <t>（炭素量⇒
二酸化
炭素量）</t>
    </r>
    <rPh sb="7" eb="9">
      <t>タンソ</t>
    </rPh>
    <rPh sb="9" eb="10">
      <t>リョウ</t>
    </rPh>
    <rPh sb="12" eb="15">
      <t>ニサンカ</t>
    </rPh>
    <rPh sb="16" eb="18">
      <t>タンソ</t>
    </rPh>
    <rPh sb="18" eb="19">
      <t>リョウ</t>
    </rPh>
    <phoneticPr fontId="2"/>
  </si>
  <si>
    <t>(年間・kl)</t>
    <rPh sb="1" eb="3">
      <t>ネンカン</t>
    </rPh>
    <phoneticPr fontId="2"/>
  </si>
  <si>
    <t>燃料使用</t>
    <rPh sb="0" eb="2">
      <t>ネンリョウ</t>
    </rPh>
    <rPh sb="2" eb="4">
      <t>シヨウ</t>
    </rPh>
    <phoneticPr fontId="4"/>
  </si>
  <si>
    <t>原単位</t>
    <rPh sb="0" eb="3">
      <t>ゲンタンイ</t>
    </rPh>
    <phoneticPr fontId="4"/>
  </si>
  <si>
    <t>(年間・l/t-kl)</t>
    <rPh sb="1" eb="3">
      <t>ネンカン</t>
    </rPh>
    <phoneticPr fontId="2"/>
  </si>
  <si>
    <t>積載量</t>
    <rPh sb="0" eb="3">
      <t>セキサイリョウ</t>
    </rPh>
    <phoneticPr fontId="17"/>
  </si>
  <si>
    <t>改良トンキロ原単位</t>
    <rPh sb="0" eb="2">
      <t>カイリョウ</t>
    </rPh>
    <rPh sb="6" eb="7">
      <t>ハラ</t>
    </rPh>
    <rPh sb="7" eb="9">
      <t>タンイ</t>
    </rPh>
    <phoneticPr fontId="17"/>
  </si>
  <si>
    <t>１運行あたり走行距離</t>
    <rPh sb="1" eb="3">
      <t>ウンコウ</t>
    </rPh>
    <rPh sb="6" eb="8">
      <t>ソウコウ</t>
    </rPh>
    <rPh sb="8" eb="10">
      <t>キョリ</t>
    </rPh>
    <phoneticPr fontId="17"/>
  </si>
  <si>
    <t>１運行あたり燃料消費量</t>
    <rPh sb="1" eb="3">
      <t>ウンコウ</t>
    </rPh>
    <rPh sb="6" eb="8">
      <t>ネンリョウ</t>
    </rPh>
    <rPh sb="8" eb="10">
      <t>ショウヒ</t>
    </rPh>
    <rPh sb="10" eb="11">
      <t>リョウ</t>
    </rPh>
    <phoneticPr fontId="17"/>
  </si>
  <si>
    <t>（参考）1tあたりの燃料消費量</t>
    <rPh sb="10" eb="12">
      <t>ネンリョウ</t>
    </rPh>
    <rPh sb="12" eb="15">
      <t>ショウヒリョウ</t>
    </rPh>
    <phoneticPr fontId="17"/>
  </si>
  <si>
    <t>軽油価格</t>
    <rPh sb="0" eb="2">
      <t>ケイユ</t>
    </rPh>
    <rPh sb="2" eb="4">
      <t>カカク</t>
    </rPh>
    <phoneticPr fontId="17"/>
  </si>
  <si>
    <t>１運行あたりの燃料代</t>
    <rPh sb="1" eb="3">
      <t>ウンコウ</t>
    </rPh>
    <rPh sb="7" eb="10">
      <t>ネンリョウダイ</t>
    </rPh>
    <phoneticPr fontId="17"/>
  </si>
  <si>
    <t>上表にない積載量の車両の場合</t>
    <rPh sb="0" eb="2">
      <t>ジョウヒョウ</t>
    </rPh>
    <rPh sb="5" eb="8">
      <t>セキサイリョウ</t>
    </rPh>
    <rPh sb="9" eb="11">
      <t>シャリョウ</t>
    </rPh>
    <rPh sb="12" eb="14">
      <t>バアイ</t>
    </rPh>
    <phoneticPr fontId="4"/>
  </si>
  <si>
    <t>1台あたり積載率</t>
    <rPh sb="1" eb="2">
      <t>ダイ</t>
    </rPh>
    <rPh sb="5" eb="8">
      <t>セキサイリツ</t>
    </rPh>
    <phoneticPr fontId="17"/>
  </si>
  <si>
    <t>⇒この数値をL列(c)に記入</t>
    <rPh sb="3" eb="5">
      <t>スウチ</t>
    </rPh>
    <rPh sb="7" eb="8">
      <t>レツ</t>
    </rPh>
    <rPh sb="12" eb="14">
      <t>キニュウ</t>
    </rPh>
    <phoneticPr fontId="4"/>
  </si>
  <si>
    <t>（参考）</t>
    <rPh sb="1" eb="3">
      <t>サンコウ</t>
    </rPh>
    <phoneticPr fontId="4"/>
  </si>
  <si>
    <t>最大積載量と積載量を記入して下さい</t>
    <rPh sb="0" eb="2">
      <t>サイダイ</t>
    </rPh>
    <rPh sb="2" eb="5">
      <t>セキサイリョウ</t>
    </rPh>
    <rPh sb="6" eb="9">
      <t>セキサイリョウ</t>
    </rPh>
    <rPh sb="10" eb="12">
      <t>キニュウ</t>
    </rPh>
    <rPh sb="14" eb="15">
      <t>クダ</t>
    </rPh>
    <phoneticPr fontId="4"/>
  </si>
  <si>
    <t>車両の最大積載量</t>
    <rPh sb="0" eb="2">
      <t>シャリョウ</t>
    </rPh>
    <rPh sb="3" eb="5">
      <t>サイダイ</t>
    </rPh>
    <rPh sb="5" eb="8">
      <t>セキサイリョウ</t>
    </rPh>
    <phoneticPr fontId="17"/>
  </si>
  <si>
    <t>出典：「ロジスティクス分野におけるCO2排出量算定方法 共同ガイドラインVer.3.1」（平成28年7月）</t>
    <rPh sb="0" eb="2">
      <t>シュッテン</t>
    </rPh>
    <phoneticPr fontId="4"/>
  </si>
  <si>
    <t>c*d*e*f</t>
    <phoneticPr fontId="4"/>
  </si>
  <si>
    <t>　⇒c*d*e*f</t>
    <phoneticPr fontId="4"/>
  </si>
  <si>
    <t>●燃費表（実測燃費が不明な場合は下記を利用して下さい）</t>
    <rPh sb="1" eb="3">
      <t>ネンピ</t>
    </rPh>
    <rPh sb="3" eb="4">
      <t>ヒョウ</t>
    </rPh>
    <rPh sb="5" eb="7">
      <t>ジッソク</t>
    </rPh>
    <rPh sb="7" eb="9">
      <t>ネンピ</t>
    </rPh>
    <rPh sb="10" eb="12">
      <t>フメイ</t>
    </rPh>
    <rPh sb="13" eb="15">
      <t>バアイ</t>
    </rPh>
    <rPh sb="16" eb="18">
      <t>カキ</t>
    </rPh>
    <rPh sb="19" eb="21">
      <t>リヨウ</t>
    </rPh>
    <rPh sb="23" eb="24">
      <t>クダ</t>
    </rPh>
    <phoneticPr fontId="4"/>
  </si>
  <si>
    <t>a*b*c/1,000,000</t>
    <phoneticPr fontId="4"/>
  </si>
  <si>
    <t>a*b*c*d*e*f/1,000</t>
    <phoneticPr fontId="4"/>
  </si>
  <si>
    <r>
      <t>　⇒鉄道・船舶はa*b*CO</t>
    </r>
    <r>
      <rPr>
        <b/>
        <vertAlign val="subscript"/>
        <sz val="11"/>
        <color rgb="FFFF0000"/>
        <rFont val="ＭＳ Ｐゴシック"/>
        <family val="3"/>
        <charset val="128"/>
        <scheme val="minor"/>
      </rPr>
      <t>2</t>
    </r>
    <r>
      <rPr>
        <b/>
        <sz val="11"/>
        <color rgb="FFFF0000"/>
        <rFont val="ＭＳ Ｐゴシック"/>
        <family val="3"/>
        <charset val="128"/>
        <scheme val="minor"/>
      </rPr>
      <t>排出原単位（右下グラフより）：在来トンキロ法にて算出</t>
    </r>
    <rPh sb="2" eb="4">
      <t>テツドウ</t>
    </rPh>
    <rPh sb="5" eb="7">
      <t>センパク</t>
    </rPh>
    <rPh sb="15" eb="17">
      <t>ハイシュツ</t>
    </rPh>
    <rPh sb="17" eb="20">
      <t>ゲンタンイ</t>
    </rPh>
    <rPh sb="21" eb="23">
      <t>ミギシタ</t>
    </rPh>
    <rPh sb="30" eb="32">
      <t>ザイライ</t>
    </rPh>
    <rPh sb="36" eb="37">
      <t>ホウ</t>
    </rPh>
    <rPh sb="39" eb="41">
      <t>サンシュツ</t>
    </rPh>
    <phoneticPr fontId="4"/>
  </si>
  <si>
    <t>燃費</t>
    <rPh sb="0" eb="2">
      <t>ネンピ</t>
    </rPh>
    <phoneticPr fontId="4"/>
  </si>
  <si>
    <t>(km/l)</t>
    <phoneticPr fontId="4"/>
  </si>
  <si>
    <r>
      <rPr>
        <sz val="11"/>
        <color theme="5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：鉄道・船舶での輸送に係るCO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2" eb="4">
      <t>テツドウ</t>
    </rPh>
    <rPh sb="5" eb="7">
      <t>センパク</t>
    </rPh>
    <rPh sb="9" eb="11">
      <t>ユソウ</t>
    </rPh>
    <rPh sb="12" eb="13">
      <t>カカワ</t>
    </rPh>
    <rPh sb="17" eb="19">
      <t>ハイシュツ</t>
    </rPh>
    <rPh sb="19" eb="20">
      <t>リョウ</t>
    </rPh>
    <rPh sb="21" eb="23">
      <t>ケイサン</t>
    </rPh>
    <rPh sb="24" eb="26">
      <t>ヒツヨウ</t>
    </rPh>
    <rPh sb="27" eb="29">
      <t>コウモク</t>
    </rPh>
    <phoneticPr fontId="4"/>
  </si>
  <si>
    <r>
      <rPr>
        <sz val="11"/>
        <color theme="8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：トラックでの輸送に係るCO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8" eb="10">
      <t>ユソウ</t>
    </rPh>
    <rPh sb="11" eb="12">
      <t>カカワ</t>
    </rPh>
    <rPh sb="16" eb="18">
      <t>ハイシュツ</t>
    </rPh>
    <rPh sb="18" eb="19">
      <t>リョウ</t>
    </rPh>
    <rPh sb="20" eb="22">
      <t>ケイサン</t>
    </rPh>
    <rPh sb="23" eb="25">
      <t>ヒツヨウ</t>
    </rPh>
    <rPh sb="26" eb="28">
      <t>コウモク</t>
    </rPh>
    <phoneticPr fontId="4"/>
  </si>
  <si>
    <t>g</t>
    <phoneticPr fontId="2"/>
  </si>
  <si>
    <t>h</t>
    <phoneticPr fontId="2"/>
  </si>
  <si>
    <t>d*e*f*g</t>
    <phoneticPr fontId="4"/>
  </si>
  <si>
    <t>　⇒(a/d/1000*b)*f*g*h</t>
    <phoneticPr fontId="4"/>
  </si>
  <si>
    <t>e*f*g*h</t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</si>
  <si>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：いずれの計算にも必要な項目</t>
    </r>
    <rPh sb="6" eb="8">
      <t>ケイサン</t>
    </rPh>
    <rPh sb="10" eb="12">
      <t>ヒツヨウ</t>
    </rPh>
    <rPh sb="13" eb="15">
      <t>コウモク</t>
    </rPh>
    <phoneticPr fontId="4"/>
  </si>
  <si>
    <t>　⇒a*b*c*d*e*f/1,000</t>
    <phoneticPr fontId="4"/>
  </si>
  <si>
    <t>　⇒a*b*c/1,000,000</t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</si>
  <si>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：計算に必要な項目</t>
    </r>
    <rPh sb="2" eb="4">
      <t>ケイサン</t>
    </rPh>
    <rPh sb="5" eb="7">
      <t>ヒツヨウ</t>
    </rPh>
    <rPh sb="8" eb="10">
      <t>コウモク</t>
    </rPh>
    <phoneticPr fontId="4"/>
  </si>
  <si>
    <r>
      <t>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排出量の計算については、資源エネルギー庁にて公開されている</t>
    </r>
    <rPh sb="3" eb="5">
      <t>ハイシュツ</t>
    </rPh>
    <rPh sb="5" eb="6">
      <t>リョウ</t>
    </rPh>
    <rPh sb="7" eb="9">
      <t>ケイサン</t>
    </rPh>
    <rPh sb="15" eb="17">
      <t>シゲン</t>
    </rPh>
    <rPh sb="22" eb="23">
      <t>チョウ</t>
    </rPh>
    <rPh sb="25" eb="27">
      <t>コウカイ</t>
    </rPh>
    <phoneticPr fontId="4"/>
  </si>
  <si>
    <t>「物流分野のCO2排出量に関するガイドラインVer3.1」などを参考に、</t>
    <rPh sb="32" eb="34">
      <t>サンコウ</t>
    </rPh>
    <phoneticPr fontId="4"/>
  </si>
  <si>
    <t>https://www.enecho.meti.go.jp/category/saving_and_new/saving/ninushi/pdf/guidelinev3.1.pdf</t>
    <phoneticPr fontId="4"/>
  </si>
  <si>
    <t>燃料法、燃費法、改良トンキロ法、従来トンキロ法のそれぞれの特性を</t>
    <rPh sb="0" eb="2">
      <t>ネンリョウ</t>
    </rPh>
    <rPh sb="2" eb="3">
      <t>ホウ</t>
    </rPh>
    <rPh sb="4" eb="6">
      <t>ネンピ</t>
    </rPh>
    <rPh sb="6" eb="7">
      <t>ホウ</t>
    </rPh>
    <rPh sb="8" eb="10">
      <t>カイリョウ</t>
    </rPh>
    <rPh sb="14" eb="15">
      <t>ホウ</t>
    </rPh>
    <rPh sb="16" eb="18">
      <t>ジュウライ</t>
    </rPh>
    <rPh sb="22" eb="23">
      <t>ホウ</t>
    </rPh>
    <rPh sb="29" eb="31">
      <t>トクセイ</t>
    </rPh>
    <phoneticPr fontId="4"/>
  </si>
  <si>
    <t>良くご理解いただき、より精度の高い計算方法によって算出してください。</t>
    <rPh sb="0" eb="1">
      <t>ヨ</t>
    </rPh>
    <rPh sb="3" eb="5">
      <t>リカイ</t>
    </rPh>
    <rPh sb="12" eb="14">
      <t>セイド</t>
    </rPh>
    <rPh sb="15" eb="16">
      <t>タカ</t>
    </rPh>
    <rPh sb="17" eb="19">
      <t>ケイサン</t>
    </rPh>
    <rPh sb="19" eb="21">
      <t>ホウホウ</t>
    </rPh>
    <rPh sb="25" eb="27">
      <t>サンシュツ</t>
    </rPh>
    <phoneticPr fontId="4"/>
  </si>
  <si>
    <t>参考：算定手法一覧（ガイドラインVer3.1　P21より）</t>
    <rPh sb="0" eb="2">
      <t>サンコウ</t>
    </rPh>
    <rPh sb="3" eb="5">
      <t>サンテイ</t>
    </rPh>
    <rPh sb="5" eb="7">
      <t>シュホウ</t>
    </rPh>
    <rPh sb="7" eb="9">
      <t>イチラン</t>
    </rPh>
    <phoneticPr fontId="4"/>
  </si>
  <si>
    <t>●従来トンキロ法における排出係数</t>
    <rPh sb="1" eb="3">
      <t>ジュウライ</t>
    </rPh>
    <rPh sb="7" eb="8">
      <t>ホウ</t>
    </rPh>
    <rPh sb="12" eb="14">
      <t>ハイシュツ</t>
    </rPh>
    <rPh sb="14" eb="16">
      <t>ケイスウ</t>
    </rPh>
    <phoneticPr fontId="4"/>
  </si>
  <si>
    <t>●単位発熱量と排出係数</t>
    <rPh sb="1" eb="3">
      <t>タンイ</t>
    </rPh>
    <rPh sb="3" eb="5">
      <t>ハツネツ</t>
    </rPh>
    <rPh sb="5" eb="6">
      <t>リョウ</t>
    </rPh>
    <rPh sb="7" eb="9">
      <t>ハイシュツ</t>
    </rPh>
    <rPh sb="9" eb="11">
      <t>ケイスウ</t>
    </rPh>
    <phoneticPr fontId="4"/>
  </si>
  <si>
    <t>●従来トンキロ表における排出係数</t>
    <rPh sb="1" eb="3">
      <t>ジュウライ</t>
    </rPh>
    <rPh sb="7" eb="8">
      <t>ヒョウ</t>
    </rPh>
    <rPh sb="12" eb="14">
      <t>ハイシュツ</t>
    </rPh>
    <rPh sb="14" eb="16">
      <t>ケイスウ</t>
    </rPh>
    <phoneticPr fontId="4"/>
  </si>
  <si>
    <t>●改良トンキロ法エネルギー消費原単位</t>
    <rPh sb="1" eb="3">
      <t>カイリョウ</t>
    </rPh>
    <rPh sb="7" eb="8">
      <t>ホウ</t>
    </rPh>
    <rPh sb="13" eb="15">
      <t>ショウヒ</t>
    </rPh>
    <rPh sb="15" eb="18">
      <t>ゲンタンイ</t>
    </rPh>
    <phoneticPr fontId="4"/>
  </si>
  <si>
    <t>様式1-1</t>
    <rPh sb="0" eb="2">
      <t>ヨウシキ</t>
    </rPh>
    <phoneticPr fontId="4"/>
  </si>
  <si>
    <t>様式1-2</t>
    <rPh sb="0" eb="2">
      <t>ヨウシキ</t>
    </rPh>
    <phoneticPr fontId="4"/>
  </si>
  <si>
    <t>様式1-3</t>
    <rPh sb="0" eb="2">
      <t>ヨウシキ</t>
    </rPh>
    <phoneticPr fontId="4"/>
  </si>
  <si>
    <t>様式1-4</t>
    <rPh sb="0" eb="2">
      <t>ヨウシキ</t>
    </rPh>
    <phoneticPr fontId="4"/>
  </si>
  <si>
    <t>また、記載例も用意しております。ご活用ください。</t>
    <rPh sb="3" eb="6">
      <t>キサイレイ</t>
    </rPh>
    <rPh sb="7" eb="9">
      <t>ヨウイ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</si>
  <si>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排出量の算出結果と削減効果の把握（記載例）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rPh sb="20" eb="23">
      <t>キサイレイ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</si>
  <si>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</si>
  <si>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排出量の算出結果と削減効果の把握（記載例）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rPh sb="20" eb="22">
      <t>キサイ</t>
    </rPh>
    <rPh sb="22" eb="23">
      <t>レイ</t>
    </rPh>
    <phoneticPr fontId="4"/>
  </si>
  <si>
    <t>それぞれの手法に則った計算シートを様式1-1～1-4として用意しております。</t>
    <rPh sb="5" eb="7">
      <t>シュホウ</t>
    </rPh>
    <rPh sb="8" eb="9">
      <t>ノット</t>
    </rPh>
    <rPh sb="11" eb="13">
      <t>ケイサン</t>
    </rPh>
    <rPh sb="17" eb="19">
      <t>ヨウシキ</t>
    </rPh>
    <rPh sb="29" eb="31">
      <t>ヨウイ</t>
    </rPh>
    <phoneticPr fontId="4"/>
  </si>
  <si>
    <t>様式</t>
    <rPh sb="0" eb="2">
      <t>ヨウシキ</t>
    </rPh>
    <phoneticPr fontId="4"/>
  </si>
  <si>
    <t>事業実施前</t>
    <rPh sb="0" eb="2">
      <t>ジギョウ</t>
    </rPh>
    <rPh sb="2" eb="5">
      <t>ジッシマエ</t>
    </rPh>
    <phoneticPr fontId="4"/>
  </si>
  <si>
    <t>事業実施後</t>
    <rPh sb="0" eb="2">
      <t>ジギョウ</t>
    </rPh>
    <rPh sb="2" eb="4">
      <t>ジッシ</t>
    </rPh>
    <rPh sb="4" eb="5">
      <t>アト</t>
    </rPh>
    <phoneticPr fontId="4"/>
  </si>
  <si>
    <t>事業実施前</t>
    <rPh sb="0" eb="2">
      <t>ジギョウ</t>
    </rPh>
    <rPh sb="2" eb="4">
      <t>ジッシ</t>
    </rPh>
    <rPh sb="4" eb="5">
      <t>マエ</t>
    </rPh>
    <phoneticPr fontId="4"/>
  </si>
  <si>
    <t>CO2排出（削減）量の算出について</t>
    <rPh sb="3" eb="5">
      <t>ハイシュツ</t>
    </rPh>
    <rPh sb="6" eb="8">
      <t>サクゲン</t>
    </rPh>
    <rPh sb="9" eb="10">
      <t>リョウ</t>
    </rPh>
    <rPh sb="11" eb="13">
      <t>サンシュツ</t>
    </rPh>
    <phoneticPr fontId="4"/>
  </si>
  <si>
    <t>排出原単位</t>
    <rPh sb="0" eb="2">
      <t>ハイシュツ</t>
    </rPh>
    <rPh sb="2" eb="5">
      <t>ゲンタンイ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</si>
</sst>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_ "/>
    <numFmt numFmtId="177" formatCode="###,###.#\ \t\ "/>
    <numFmt numFmtId="178" formatCode="0.0\ \t\ "/>
    <numFmt numFmtId="179" formatCode="0.0000"/>
    <numFmt numFmtId="180" formatCode="0.0"/>
    <numFmt numFmtId="181" formatCode="0.0_);[Red]\(0.0\)"/>
    <numFmt numFmtId="182" formatCode="#,##0.0;&quot;▲ &quot;#,##0.0"/>
    <numFmt numFmtId="183" formatCode="#,##0.0000;&quot;▲ &quot;#,##0.0000"/>
    <numFmt numFmtId="184" formatCode="0.000"/>
    <numFmt numFmtId="185" formatCode="#,##0.00_ 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vertAlign val="subscript"/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vertAlign val="subscript"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vertAlign val="subscript"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vertAlign val="subscript"/>
      <sz val="11"/>
      <color rgb="FFFF0000"/>
      <name val="ＭＳ Ｐゴシック"/>
      <family val="3"/>
      <charset val="128"/>
      <scheme val="minor"/>
    </font>
    <font>
      <sz val="11"/>
      <color theme="8" tint="0.3999755851924192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5" tint="0.39997558519241921"/>
      <name val="ＭＳ Ｐゴシック"/>
      <family val="3"/>
      <charset val="128"/>
      <scheme val="minor"/>
    </font>
    <font>
      <sz val="11"/>
      <color theme="9" tint="0.3999755851924192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>
      <alignment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178" fontId="0" fillId="0" borderId="9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3" fillId="0" borderId="0" xfId="0" applyFont="1">
      <alignment vertical="center"/>
    </xf>
    <xf numFmtId="178" fontId="0" fillId="0" borderId="0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8" fontId="0" fillId="0" borderId="1" xfId="2" applyFont="1" applyBorder="1">
      <alignment vertical="center"/>
    </xf>
    <xf numFmtId="38" fontId="0" fillId="0" borderId="1" xfId="2" applyFont="1" applyBorder="1" applyAlignment="1">
      <alignment horizontal="right" vertical="center"/>
    </xf>
    <xf numFmtId="178" fontId="0" fillId="0" borderId="38" xfId="0" applyNumberFormat="1" applyBorder="1">
      <alignment vertical="center"/>
    </xf>
    <xf numFmtId="178" fontId="13" fillId="4" borderId="39" xfId="0" applyNumberFormat="1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13" fillId="0" borderId="0" xfId="0" applyNumberFormat="1" applyFont="1" applyFill="1" applyBorder="1">
      <alignment vertical="center"/>
    </xf>
    <xf numFmtId="0" fontId="14" fillId="2" borderId="29" xfId="0" applyFont="1" applyFill="1" applyBorder="1">
      <alignment vertical="center"/>
    </xf>
    <xf numFmtId="178" fontId="14" fillId="2" borderId="30" xfId="0" applyNumberFormat="1" applyFont="1" applyFill="1" applyBorder="1">
      <alignment vertical="center"/>
    </xf>
    <xf numFmtId="0" fontId="14" fillId="2" borderId="32" xfId="0" applyFont="1" applyFill="1" applyBorder="1">
      <alignment vertical="center"/>
    </xf>
    <xf numFmtId="178" fontId="14" fillId="2" borderId="33" xfId="0" applyNumberFormat="1" applyFont="1" applyFill="1" applyBorder="1">
      <alignment vertical="center"/>
    </xf>
    <xf numFmtId="9" fontId="15" fillId="2" borderId="32" xfId="3" applyFont="1" applyFill="1" applyBorder="1" applyAlignment="1">
      <alignment horizontal="left" vertical="center"/>
    </xf>
    <xf numFmtId="179" fontId="0" fillId="0" borderId="1" xfId="0" applyNumberFormat="1" applyBorder="1">
      <alignment vertical="center"/>
    </xf>
    <xf numFmtId="180" fontId="0" fillId="0" borderId="1" xfId="0" applyNumberFormat="1" applyBorder="1">
      <alignment vertical="center"/>
    </xf>
    <xf numFmtId="178" fontId="13" fillId="3" borderId="37" xfId="0" applyNumberFormat="1" applyFont="1" applyFill="1" applyBorder="1">
      <alignment vertical="center"/>
    </xf>
    <xf numFmtId="0" fontId="14" fillId="2" borderId="32" xfId="0" applyFont="1" applyFill="1" applyBorder="1" applyAlignment="1">
      <alignment horizontal="right" vertical="center" shrinkToFit="1"/>
    </xf>
    <xf numFmtId="181" fontId="15" fillId="2" borderId="29" xfId="0" applyNumberFormat="1" applyFont="1" applyFill="1" applyBorder="1">
      <alignment vertical="center"/>
    </xf>
    <xf numFmtId="181" fontId="15" fillId="2" borderId="32" xfId="0" applyNumberFormat="1" applyFont="1" applyFill="1" applyBorder="1">
      <alignment vertical="center"/>
    </xf>
    <xf numFmtId="181" fontId="15" fillId="2" borderId="29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183" fontId="14" fillId="5" borderId="43" xfId="0" applyNumberFormat="1" applyFont="1" applyFill="1" applyBorder="1" applyAlignment="1">
      <alignment vertical="center" shrinkToFit="1"/>
    </xf>
    <xf numFmtId="0" fontId="5" fillId="0" borderId="43" xfId="0" applyFont="1" applyBorder="1">
      <alignment vertical="center"/>
    </xf>
    <xf numFmtId="0" fontId="5" fillId="0" borderId="44" xfId="0" applyFont="1" applyBorder="1">
      <alignment vertical="center"/>
    </xf>
    <xf numFmtId="0" fontId="0" fillId="6" borderId="0" xfId="0" applyFill="1" applyBorder="1" applyAlignment="1">
      <alignment vertical="center" shrinkToFit="1"/>
    </xf>
    <xf numFmtId="180" fontId="0" fillId="6" borderId="0" xfId="0" applyNumberFormat="1" applyFill="1" applyBorder="1" applyAlignment="1">
      <alignment vertical="center" shrinkToFit="1"/>
    </xf>
    <xf numFmtId="184" fontId="0" fillId="6" borderId="0" xfId="0" applyNumberFormat="1" applyFill="1" applyBorder="1" applyAlignment="1">
      <alignment vertical="center" shrinkToFit="1"/>
    </xf>
    <xf numFmtId="38" fontId="0" fillId="6" borderId="0" xfId="2" applyFont="1" applyFill="1" applyAlignment="1">
      <alignment vertical="center" shrinkToFit="1"/>
    </xf>
    <xf numFmtId="182" fontId="0" fillId="4" borderId="0" xfId="0" applyNumberFormat="1" applyFill="1" applyBorder="1" applyAlignment="1">
      <alignment vertical="center" shrinkToFit="1"/>
    </xf>
    <xf numFmtId="9" fontId="0" fillId="4" borderId="0" xfId="3" applyFont="1" applyFill="1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8" fillId="0" borderId="0" xfId="0" applyFont="1">
      <alignment vertical="center"/>
    </xf>
    <xf numFmtId="0" fontId="1" fillId="7" borderId="4" xfId="0" applyFont="1" applyFill="1" applyBorder="1" applyAlignment="1">
      <alignment horizontal="center" vertical="center" shrinkToFit="1"/>
    </xf>
    <xf numFmtId="0" fontId="0" fillId="7" borderId="4" xfId="0" applyFill="1" applyBorder="1" applyAlignment="1">
      <alignment horizontal="center" vertical="center" shrinkToFit="1"/>
    </xf>
    <xf numFmtId="0" fontId="1" fillId="7" borderId="5" xfId="0" applyFont="1" applyFill="1" applyBorder="1" applyAlignment="1">
      <alignment horizontal="center" vertical="center" shrinkToFit="1"/>
    </xf>
    <xf numFmtId="0" fontId="0" fillId="7" borderId="5" xfId="0" applyFill="1" applyBorder="1" applyAlignment="1">
      <alignment horizontal="center" vertical="center" shrinkToFit="1"/>
    </xf>
    <xf numFmtId="0" fontId="0" fillId="7" borderId="3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185" fontId="0" fillId="0" borderId="1" xfId="0" applyNumberFormat="1" applyBorder="1">
      <alignment vertical="center"/>
    </xf>
    <xf numFmtId="181" fontId="14" fillId="2" borderId="29" xfId="0" applyNumberFormat="1" applyFont="1" applyFill="1" applyBorder="1" applyAlignment="1">
      <alignment vertical="center"/>
    </xf>
    <xf numFmtId="0" fontId="21" fillId="0" borderId="0" xfId="0" applyFont="1" applyBorder="1">
      <alignment vertical="center"/>
    </xf>
    <xf numFmtId="0" fontId="0" fillId="8" borderId="3" xfId="0" applyFill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18" fillId="0" borderId="11" xfId="0" applyFont="1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7" borderId="4" xfId="0" applyFill="1" applyBorder="1" applyAlignment="1">
      <alignment horizontal="center" vertical="center" shrinkToFit="1"/>
    </xf>
    <xf numFmtId="0" fontId="0" fillId="7" borderId="5" xfId="0" applyFill="1" applyBorder="1" applyAlignment="1">
      <alignment horizontal="center" vertical="center" shrinkToFit="1"/>
    </xf>
    <xf numFmtId="0" fontId="0" fillId="7" borderId="3" xfId="0" applyFill="1" applyBorder="1" applyAlignment="1">
      <alignment horizontal="center" vertical="center" shrinkToFit="1"/>
    </xf>
    <xf numFmtId="0" fontId="0" fillId="6" borderId="0" xfId="0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24" fillId="0" borderId="0" xfId="4">
      <alignment vertical="center"/>
    </xf>
    <xf numFmtId="0" fontId="7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0" fillId="7" borderId="19" xfId="0" applyFill="1" applyBorder="1" applyAlignment="1">
      <alignment horizontal="center" vertical="center" shrinkToFit="1"/>
    </xf>
    <xf numFmtId="0" fontId="0" fillId="7" borderId="18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17" fontId="0" fillId="7" borderId="19" xfId="0" quotePrefix="1" applyNumberFormat="1" applyFill="1" applyBorder="1" applyAlignment="1">
      <alignment horizontal="center" vertical="center" wrapText="1" shrinkToFit="1"/>
    </xf>
    <xf numFmtId="17" fontId="0" fillId="7" borderId="1" xfId="0" quotePrefix="1" applyNumberForma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3" borderId="4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right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right" vertical="center"/>
    </xf>
    <xf numFmtId="0" fontId="14" fillId="2" borderId="32" xfId="0" applyFont="1" applyFill="1" applyBorder="1" applyAlignment="1">
      <alignment horizontal="right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8" xfId="0" applyBorder="1" applyAlignment="1">
      <alignment horizontal="center" vertical="center" shrinkToFit="1"/>
    </xf>
    <xf numFmtId="0" fontId="0" fillId="7" borderId="4" xfId="0" applyFill="1" applyBorder="1" applyAlignment="1">
      <alignment horizontal="center" vertical="center" shrinkToFit="1"/>
    </xf>
    <xf numFmtId="0" fontId="0" fillId="7" borderId="5" xfId="0" applyFill="1" applyBorder="1" applyAlignment="1">
      <alignment horizontal="center" vertical="center" shrinkToFit="1"/>
    </xf>
    <xf numFmtId="0" fontId="0" fillId="7" borderId="4" xfId="0" applyFill="1" applyBorder="1" applyAlignment="1">
      <alignment horizontal="center" vertical="center" wrapText="1" shrinkToFit="1"/>
    </xf>
    <xf numFmtId="0" fontId="0" fillId="7" borderId="3" xfId="0" applyFill="1" applyBorder="1" applyAlignment="1">
      <alignment horizontal="center" vertical="center" shrinkToFit="1"/>
    </xf>
    <xf numFmtId="0" fontId="0" fillId="8" borderId="4" xfId="0" applyFill="1" applyBorder="1" applyAlignment="1">
      <alignment horizontal="center" vertical="center" shrinkToFit="1"/>
    </xf>
    <xf numFmtId="0" fontId="0" fillId="8" borderId="5" xfId="0" applyFill="1" applyBorder="1" applyAlignment="1">
      <alignment horizontal="center" vertical="center" shrinkToFit="1"/>
    </xf>
    <xf numFmtId="0" fontId="14" fillId="2" borderId="29" xfId="0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18" fillId="0" borderId="0" xfId="0" applyFont="1" applyAlignment="1">
      <alignment horizontal="center" vertical="center" shrinkToFit="1"/>
    </xf>
    <xf numFmtId="0" fontId="0" fillId="6" borderId="0" xfId="0" applyFill="1" applyAlignment="1">
      <alignment vertical="center" shrinkToFit="1"/>
    </xf>
    <xf numFmtId="0" fontId="5" fillId="0" borderId="42" xfId="0" applyFont="1" applyBorder="1" applyAlignment="1">
      <alignment vertical="center" shrinkToFit="1"/>
    </xf>
    <xf numFmtId="0" fontId="5" fillId="0" borderId="43" xfId="0" applyFont="1" applyBorder="1" applyAlignment="1">
      <alignment vertical="center" shrinkToFit="1"/>
    </xf>
    <xf numFmtId="0" fontId="0" fillId="6" borderId="0" xfId="0" applyFill="1" applyBorder="1" applyAlignment="1">
      <alignment vertical="center" shrinkToFit="1"/>
    </xf>
    <xf numFmtId="0" fontId="1" fillId="8" borderId="14" xfId="0" applyFont="1" applyFill="1" applyBorder="1" applyAlignment="1">
      <alignment horizontal="center" vertical="center" shrinkToFit="1"/>
    </xf>
    <xf numFmtId="0" fontId="1" fillId="8" borderId="40" xfId="0" applyFont="1" applyFill="1" applyBorder="1" applyAlignment="1">
      <alignment horizontal="center" vertical="center" shrinkToFit="1"/>
    </xf>
    <xf numFmtId="0" fontId="1" fillId="8" borderId="21" xfId="0" applyFont="1" applyFill="1" applyBorder="1" applyAlignment="1">
      <alignment horizontal="center" vertical="center" shrinkToFit="1"/>
    </xf>
    <xf numFmtId="0" fontId="1" fillId="8" borderId="11" xfId="0" applyFont="1" applyFill="1" applyBorder="1" applyAlignment="1">
      <alignment horizontal="center" vertical="center" shrinkToFit="1"/>
    </xf>
    <xf numFmtId="0" fontId="1" fillId="8" borderId="0" xfId="0" applyFont="1" applyFill="1" applyBorder="1" applyAlignment="1">
      <alignment horizontal="center" vertical="center" shrinkToFit="1"/>
    </xf>
    <xf numFmtId="0" fontId="1" fillId="8" borderId="23" xfId="0" applyFont="1" applyFill="1" applyBorder="1" applyAlignment="1">
      <alignment horizontal="center" vertical="center" shrinkToFit="1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41" xfId="0" applyFont="1" applyFill="1" applyBorder="1" applyAlignment="1">
      <alignment horizontal="center" vertical="center" shrinkToFit="1"/>
    </xf>
    <xf numFmtId="0" fontId="1" fillId="8" borderId="25" xfId="0" applyFont="1" applyFill="1" applyBorder="1" applyAlignment="1">
      <alignment horizontal="center" vertical="center" shrinkToFit="1"/>
    </xf>
    <xf numFmtId="1" fontId="0" fillId="0" borderId="12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</cellXfs>
  <cellStyles count="5">
    <cellStyle name="パーセント" xfId="3" builtinId="5"/>
    <cellStyle name="ハイパーリンク" xfId="4" builtinId="8"/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emf"/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emf"/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emf"/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emf"/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13</xdr:row>
      <xdr:rowOff>38100</xdr:rowOff>
    </xdr:from>
    <xdr:to>
      <xdr:col>7</xdr:col>
      <xdr:colOff>327239</xdr:colOff>
      <xdr:row>34</xdr:row>
      <xdr:rowOff>38099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619250"/>
          <a:ext cx="4280114" cy="3600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39220</xdr:colOff>
      <xdr:row>13</xdr:row>
      <xdr:rowOff>11205</xdr:rowOff>
    </xdr:from>
    <xdr:to>
      <xdr:col>5</xdr:col>
      <xdr:colOff>358587</xdr:colOff>
      <xdr:row>14</xdr:row>
      <xdr:rowOff>178173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2220445" y="2906805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171452</xdr:colOff>
      <xdr:row>3</xdr:row>
      <xdr:rowOff>29695</xdr:rowOff>
    </xdr:from>
    <xdr:to>
      <xdr:col>16</xdr:col>
      <xdr:colOff>181535</xdr:colOff>
      <xdr:row>4</xdr:row>
      <xdr:rowOff>134471</xdr:rowOff>
    </xdr:to>
    <xdr:sp macro="" textlink="">
      <xdr:nvSpPr>
        <xdr:cNvPr id="3" name="AutoShape 8"/>
        <xdr:cNvSpPr>
          <a:spLocks noChangeArrowheads="1"/>
        </xdr:cNvSpPr>
      </xdr:nvSpPr>
      <xdr:spPr bwMode="auto">
        <a:xfrm>
          <a:off x="9772652" y="696445"/>
          <a:ext cx="638733" cy="276226"/>
        </a:xfrm>
        <a:prstGeom prst="wedgeRoundRectCallout">
          <a:avLst>
            <a:gd name="adj1" fmla="val -126125"/>
            <a:gd name="adj2" fmla="val 17982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56029</xdr:colOff>
      <xdr:row>1</xdr:row>
      <xdr:rowOff>123264</xdr:rowOff>
    </xdr:from>
    <xdr:to>
      <xdr:col>3</xdr:col>
      <xdr:colOff>61676</xdr:colOff>
      <xdr:row>5</xdr:row>
      <xdr:rowOff>65999</xdr:rowOff>
    </xdr:to>
    <xdr:sp macro="" textlink="">
      <xdr:nvSpPr>
        <xdr:cNvPr id="5" name="角丸四角形 4"/>
        <xdr:cNvSpPr/>
      </xdr:nvSpPr>
      <xdr:spPr>
        <a:xfrm>
          <a:off x="156882" y="291352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燃料法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（精度：高）</a:t>
          </a:r>
        </a:p>
      </xdr:txBody>
    </xdr:sp>
    <xdr:clientData/>
  </xdr:twoCellAnchor>
  <xdr:twoCellAnchor editAs="oneCell">
    <xdr:from>
      <xdr:col>1</xdr:col>
      <xdr:colOff>22413</xdr:colOff>
      <xdr:row>31</xdr:row>
      <xdr:rowOff>51505</xdr:rowOff>
    </xdr:from>
    <xdr:to>
      <xdr:col>10</xdr:col>
      <xdr:colOff>669551</xdr:colOff>
      <xdr:row>51</xdr:row>
      <xdr:rowOff>555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6" y="7066387"/>
          <a:ext cx="7138145" cy="336684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599515</xdr:colOff>
      <xdr:row>12</xdr:row>
      <xdr:rowOff>67235</xdr:rowOff>
    </xdr:from>
    <xdr:to>
      <xdr:col>16</xdr:col>
      <xdr:colOff>16810</xdr:colOff>
      <xdr:row>15</xdr:row>
      <xdr:rowOff>17223</xdr:rowOff>
    </xdr:to>
    <xdr:sp macro="" textlink="">
      <xdr:nvSpPr>
        <xdr:cNvPr id="7" name="AutoShape 7"/>
        <xdr:cNvSpPr>
          <a:spLocks noChangeArrowheads="1"/>
        </xdr:cNvSpPr>
      </xdr:nvSpPr>
      <xdr:spPr bwMode="auto">
        <a:xfrm>
          <a:off x="8829115" y="2734235"/>
          <a:ext cx="1417545" cy="635788"/>
        </a:xfrm>
        <a:prstGeom prst="wedgeRoundRectCallout">
          <a:avLst>
            <a:gd name="adj1" fmla="val 438"/>
            <a:gd name="adj2" fmla="val 242977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39(g-CO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（下表参照）</a:t>
          </a:r>
        </a:p>
      </xdr:txBody>
    </xdr:sp>
    <xdr:clientData/>
  </xdr:twoCellAnchor>
  <xdr:twoCellAnchor>
    <xdr:from>
      <xdr:col>13</xdr:col>
      <xdr:colOff>406772</xdr:colOff>
      <xdr:row>1</xdr:row>
      <xdr:rowOff>11206</xdr:rowOff>
    </xdr:from>
    <xdr:to>
      <xdr:col>15</xdr:col>
      <xdr:colOff>145675</xdr:colOff>
      <xdr:row>4</xdr:row>
      <xdr:rowOff>156883</xdr:rowOff>
    </xdr:to>
    <xdr:sp macro="" textlink="">
      <xdr:nvSpPr>
        <xdr:cNvPr id="8" name="AutoShape 8"/>
        <xdr:cNvSpPr>
          <a:spLocks noChangeArrowheads="1"/>
        </xdr:cNvSpPr>
      </xdr:nvSpPr>
      <xdr:spPr bwMode="auto">
        <a:xfrm>
          <a:off x="8636372" y="182656"/>
          <a:ext cx="1110503" cy="812427"/>
        </a:xfrm>
        <a:prstGeom prst="wedgeRoundRectCallout">
          <a:avLst>
            <a:gd name="adj1" fmla="val -50163"/>
            <a:gd name="adj2" fmla="val 9856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下表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56029</xdr:colOff>
      <xdr:row>1</xdr:row>
      <xdr:rowOff>11207</xdr:rowOff>
    </xdr:from>
    <xdr:to>
      <xdr:col>13</xdr:col>
      <xdr:colOff>381000</xdr:colOff>
      <xdr:row>4</xdr:row>
      <xdr:rowOff>134471</xdr:rowOff>
    </xdr:to>
    <xdr:sp macro="" textlink="">
      <xdr:nvSpPr>
        <xdr:cNvPr id="9" name="AutoShape 9"/>
        <xdr:cNvSpPr>
          <a:spLocks noChangeArrowheads="1"/>
        </xdr:cNvSpPr>
      </xdr:nvSpPr>
      <xdr:spPr bwMode="auto">
        <a:xfrm>
          <a:off x="7599829" y="182657"/>
          <a:ext cx="1010771" cy="790014"/>
        </a:xfrm>
        <a:prstGeom prst="wedgeRoundRectCallout">
          <a:avLst>
            <a:gd name="adj1" fmla="val -21917"/>
            <a:gd name="adj2" fmla="val 89031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34.6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ほか、下表参照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10</xdr:col>
      <xdr:colOff>762001</xdr:colOff>
      <xdr:row>31</xdr:row>
      <xdr:rowOff>68036</xdr:rowOff>
    </xdr:from>
    <xdr:to>
      <xdr:col>16</xdr:col>
      <xdr:colOff>136071</xdr:colOff>
      <xdr:row>50</xdr:row>
      <xdr:rowOff>136071</xdr:rowOff>
    </xdr:to>
    <xdr:pic>
      <xdr:nvPicPr>
        <xdr:cNvPr id="14" name="図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8680" y="7307036"/>
          <a:ext cx="3510641" cy="3483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39220</xdr:colOff>
      <xdr:row>13</xdr:row>
      <xdr:rowOff>11205</xdr:rowOff>
    </xdr:from>
    <xdr:to>
      <xdr:col>5</xdr:col>
      <xdr:colOff>358587</xdr:colOff>
      <xdr:row>14</xdr:row>
      <xdr:rowOff>178173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2224367" y="2689411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171452</xdr:colOff>
      <xdr:row>3</xdr:row>
      <xdr:rowOff>29695</xdr:rowOff>
    </xdr:from>
    <xdr:to>
      <xdr:col>16</xdr:col>
      <xdr:colOff>181535</xdr:colOff>
      <xdr:row>4</xdr:row>
      <xdr:rowOff>134471</xdr:rowOff>
    </xdr:to>
    <xdr:sp macro="" textlink="">
      <xdr:nvSpPr>
        <xdr:cNvPr id="21" name="AutoShape 8"/>
        <xdr:cNvSpPr>
          <a:spLocks noChangeArrowheads="1"/>
        </xdr:cNvSpPr>
      </xdr:nvSpPr>
      <xdr:spPr bwMode="auto">
        <a:xfrm>
          <a:off x="9752481" y="690842"/>
          <a:ext cx="637613" cy="272864"/>
        </a:xfrm>
        <a:prstGeom prst="wedgeRoundRectCallout">
          <a:avLst>
            <a:gd name="adj1" fmla="val -126125"/>
            <a:gd name="adj2" fmla="val 17982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56029</xdr:colOff>
      <xdr:row>1</xdr:row>
      <xdr:rowOff>123264</xdr:rowOff>
    </xdr:from>
    <xdr:to>
      <xdr:col>3</xdr:col>
      <xdr:colOff>50470</xdr:colOff>
      <xdr:row>5</xdr:row>
      <xdr:rowOff>65999</xdr:rowOff>
    </xdr:to>
    <xdr:sp macro="" textlink="">
      <xdr:nvSpPr>
        <xdr:cNvPr id="5" name="角丸四角形 4"/>
        <xdr:cNvSpPr/>
      </xdr:nvSpPr>
      <xdr:spPr>
        <a:xfrm>
          <a:off x="156882" y="291352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燃料法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（精度：高）</a:t>
          </a:r>
        </a:p>
      </xdr:txBody>
    </xdr:sp>
    <xdr:clientData/>
  </xdr:twoCellAnchor>
  <xdr:twoCellAnchor editAs="oneCell">
    <xdr:from>
      <xdr:col>1</xdr:col>
      <xdr:colOff>44825</xdr:colOff>
      <xdr:row>31</xdr:row>
      <xdr:rowOff>51505</xdr:rowOff>
    </xdr:from>
    <xdr:to>
      <xdr:col>10</xdr:col>
      <xdr:colOff>728382</xdr:colOff>
      <xdr:row>51</xdr:row>
      <xdr:rowOff>555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8" y="7066387"/>
          <a:ext cx="7138145" cy="336684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599515</xdr:colOff>
      <xdr:row>12</xdr:row>
      <xdr:rowOff>67235</xdr:rowOff>
    </xdr:from>
    <xdr:to>
      <xdr:col>16</xdr:col>
      <xdr:colOff>16810</xdr:colOff>
      <xdr:row>15</xdr:row>
      <xdr:rowOff>17223</xdr:rowOff>
    </xdr:to>
    <xdr:sp macro="" textlink="">
      <xdr:nvSpPr>
        <xdr:cNvPr id="9" name="AutoShape 7"/>
        <xdr:cNvSpPr>
          <a:spLocks noChangeArrowheads="1"/>
        </xdr:cNvSpPr>
      </xdr:nvSpPr>
      <xdr:spPr bwMode="auto">
        <a:xfrm>
          <a:off x="8813427" y="2521323"/>
          <a:ext cx="1411942" cy="622341"/>
        </a:xfrm>
        <a:prstGeom prst="wedgeRoundRectCallout">
          <a:avLst>
            <a:gd name="adj1" fmla="val 438"/>
            <a:gd name="adj2" fmla="val 242977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39(g-CO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（下表参照）</a:t>
          </a:r>
        </a:p>
      </xdr:txBody>
    </xdr:sp>
    <xdr:clientData/>
  </xdr:twoCellAnchor>
  <xdr:twoCellAnchor>
    <xdr:from>
      <xdr:col>13</xdr:col>
      <xdr:colOff>406772</xdr:colOff>
      <xdr:row>1</xdr:row>
      <xdr:rowOff>11206</xdr:rowOff>
    </xdr:from>
    <xdr:to>
      <xdr:col>15</xdr:col>
      <xdr:colOff>145675</xdr:colOff>
      <xdr:row>4</xdr:row>
      <xdr:rowOff>156883</xdr:rowOff>
    </xdr:to>
    <xdr:sp macro="" textlink="">
      <xdr:nvSpPr>
        <xdr:cNvPr id="11" name="AutoShape 8"/>
        <xdr:cNvSpPr>
          <a:spLocks noChangeArrowheads="1"/>
        </xdr:cNvSpPr>
      </xdr:nvSpPr>
      <xdr:spPr bwMode="auto">
        <a:xfrm>
          <a:off x="8620684" y="179294"/>
          <a:ext cx="1106020" cy="806824"/>
        </a:xfrm>
        <a:prstGeom prst="wedgeRoundRectCallout">
          <a:avLst>
            <a:gd name="adj1" fmla="val -50163"/>
            <a:gd name="adj2" fmla="val 9856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下表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56029</xdr:colOff>
      <xdr:row>1</xdr:row>
      <xdr:rowOff>11207</xdr:rowOff>
    </xdr:from>
    <xdr:to>
      <xdr:col>13</xdr:col>
      <xdr:colOff>381000</xdr:colOff>
      <xdr:row>4</xdr:row>
      <xdr:rowOff>134471</xdr:rowOff>
    </xdr:to>
    <xdr:sp macro="" textlink="">
      <xdr:nvSpPr>
        <xdr:cNvPr id="12" name="AutoShape 9"/>
        <xdr:cNvSpPr>
          <a:spLocks noChangeArrowheads="1"/>
        </xdr:cNvSpPr>
      </xdr:nvSpPr>
      <xdr:spPr bwMode="auto">
        <a:xfrm>
          <a:off x="7586382" y="179295"/>
          <a:ext cx="1008530" cy="784411"/>
        </a:xfrm>
        <a:prstGeom prst="wedgeRoundRectCallout">
          <a:avLst>
            <a:gd name="adj1" fmla="val -21917"/>
            <a:gd name="adj2" fmla="val 89031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34.6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ほか、下表参照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10</xdr:col>
      <xdr:colOff>777875</xdr:colOff>
      <xdr:row>31</xdr:row>
      <xdr:rowOff>31750</xdr:rowOff>
    </xdr:from>
    <xdr:to>
      <xdr:col>16</xdr:col>
      <xdr:colOff>129266</xdr:colOff>
      <xdr:row>50</xdr:row>
      <xdr:rowOff>149678</xdr:rowOff>
    </xdr:to>
    <xdr:pic>
      <xdr:nvPicPr>
        <xdr:cNvPr id="15" name="図 1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032625"/>
          <a:ext cx="3510641" cy="3483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305919</xdr:colOff>
      <xdr:row>1</xdr:row>
      <xdr:rowOff>22412</xdr:rowOff>
    </xdr:from>
    <xdr:to>
      <xdr:col>16</xdr:col>
      <xdr:colOff>44822</xdr:colOff>
      <xdr:row>4</xdr:row>
      <xdr:rowOff>207869</xdr:rowOff>
    </xdr:to>
    <xdr:sp macro="" textlink="">
      <xdr:nvSpPr>
        <xdr:cNvPr id="2" name="AutoShape 8"/>
        <xdr:cNvSpPr>
          <a:spLocks noChangeArrowheads="1"/>
        </xdr:cNvSpPr>
      </xdr:nvSpPr>
      <xdr:spPr bwMode="auto">
        <a:xfrm>
          <a:off x="9030819" y="193862"/>
          <a:ext cx="1110503" cy="852207"/>
        </a:xfrm>
        <a:prstGeom prst="wedgeRoundRectCallout">
          <a:avLst>
            <a:gd name="adj1" fmla="val -46111"/>
            <a:gd name="adj2" fmla="val 8321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下表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627530</xdr:colOff>
      <xdr:row>1</xdr:row>
      <xdr:rowOff>33618</xdr:rowOff>
    </xdr:from>
    <xdr:to>
      <xdr:col>14</xdr:col>
      <xdr:colOff>268942</xdr:colOff>
      <xdr:row>5</xdr:row>
      <xdr:rowOff>14009</xdr:rowOff>
    </xdr:to>
    <xdr:sp macro="" textlink="">
      <xdr:nvSpPr>
        <xdr:cNvPr id="3" name="AutoShape 9"/>
        <xdr:cNvSpPr>
          <a:spLocks noChangeArrowheads="1"/>
        </xdr:cNvSpPr>
      </xdr:nvSpPr>
      <xdr:spPr bwMode="auto">
        <a:xfrm>
          <a:off x="7980830" y="205068"/>
          <a:ext cx="1013012" cy="875741"/>
        </a:xfrm>
        <a:prstGeom prst="wedgeRoundRectCallout">
          <a:avLst>
            <a:gd name="adj1" fmla="val -5678"/>
            <a:gd name="adj2" fmla="val 76960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34.6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ほか、下表参照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560295</xdr:colOff>
      <xdr:row>12</xdr:row>
      <xdr:rowOff>33618</xdr:rowOff>
    </xdr:from>
    <xdr:to>
      <xdr:col>16</xdr:col>
      <xdr:colOff>605120</xdr:colOff>
      <xdr:row>14</xdr:row>
      <xdr:rowOff>207723</xdr:rowOff>
    </xdr:to>
    <xdr:sp macro="" textlink="">
      <xdr:nvSpPr>
        <xdr:cNvPr id="4" name="AutoShape 7"/>
        <xdr:cNvSpPr>
          <a:spLocks noChangeArrowheads="1"/>
        </xdr:cNvSpPr>
      </xdr:nvSpPr>
      <xdr:spPr bwMode="auto">
        <a:xfrm>
          <a:off x="9285195" y="2700618"/>
          <a:ext cx="1416425" cy="631305"/>
        </a:xfrm>
        <a:prstGeom prst="wedgeRoundRectCallout">
          <a:avLst>
            <a:gd name="adj1" fmla="val 438"/>
            <a:gd name="adj2" fmla="val 242977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39(g-CO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（下表参照）</a:t>
          </a:r>
        </a:p>
      </xdr:txBody>
    </xdr:sp>
    <xdr:clientData/>
  </xdr:twoCellAnchor>
  <xdr:twoCellAnchor>
    <xdr:from>
      <xdr:col>16</xdr:col>
      <xdr:colOff>104216</xdr:colOff>
      <xdr:row>3</xdr:row>
      <xdr:rowOff>74519</xdr:rowOff>
    </xdr:from>
    <xdr:to>
      <xdr:col>17</xdr:col>
      <xdr:colOff>114300</xdr:colOff>
      <xdr:row>4</xdr:row>
      <xdr:rowOff>179295</xdr:rowOff>
    </xdr:to>
    <xdr:sp macro="" textlink="">
      <xdr:nvSpPr>
        <xdr:cNvPr id="5" name="AutoShape 8"/>
        <xdr:cNvSpPr>
          <a:spLocks noChangeArrowheads="1"/>
        </xdr:cNvSpPr>
      </xdr:nvSpPr>
      <xdr:spPr bwMode="auto">
        <a:xfrm>
          <a:off x="10200716" y="741269"/>
          <a:ext cx="638734" cy="276226"/>
        </a:xfrm>
        <a:prstGeom prst="wedgeRoundRectCallout">
          <a:avLst>
            <a:gd name="adj1" fmla="val -112065"/>
            <a:gd name="adj2" fmla="val 15928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56029</xdr:colOff>
      <xdr:row>1</xdr:row>
      <xdr:rowOff>123266</xdr:rowOff>
    </xdr:from>
    <xdr:to>
      <xdr:col>3</xdr:col>
      <xdr:colOff>50470</xdr:colOff>
      <xdr:row>5</xdr:row>
      <xdr:rowOff>66001</xdr:rowOff>
    </xdr:to>
    <xdr:sp macro="" textlink="">
      <xdr:nvSpPr>
        <xdr:cNvPr id="7" name="角丸四角形 6"/>
        <xdr:cNvSpPr/>
      </xdr:nvSpPr>
      <xdr:spPr>
        <a:xfrm>
          <a:off x="156882" y="291354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燃費法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（精度：中高）</a:t>
          </a:r>
        </a:p>
      </xdr:txBody>
    </xdr:sp>
    <xdr:clientData/>
  </xdr:twoCellAnchor>
  <xdr:twoCellAnchor>
    <xdr:from>
      <xdr:col>8</xdr:col>
      <xdr:colOff>661145</xdr:colOff>
      <xdr:row>3</xdr:row>
      <xdr:rowOff>1</xdr:rowOff>
    </xdr:from>
    <xdr:to>
      <xdr:col>12</xdr:col>
      <xdr:colOff>560293</xdr:colOff>
      <xdr:row>5</xdr:row>
      <xdr:rowOff>47626</xdr:rowOff>
    </xdr:to>
    <xdr:sp macro="" textlink="">
      <xdr:nvSpPr>
        <xdr:cNvPr id="8" name="AutoShape 9"/>
        <xdr:cNvSpPr>
          <a:spLocks noChangeArrowheads="1"/>
        </xdr:cNvSpPr>
      </xdr:nvSpPr>
      <xdr:spPr bwMode="auto">
        <a:xfrm>
          <a:off x="5633195" y="666751"/>
          <a:ext cx="2280398" cy="447675"/>
        </a:xfrm>
        <a:prstGeom prst="wedgeRoundRectCallout">
          <a:avLst>
            <a:gd name="adj1" fmla="val 17124"/>
            <a:gd name="adj2" fmla="val 9311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燃費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(km/l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実測値がわからない場合、下表を参照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22412</xdr:colOff>
      <xdr:row>31</xdr:row>
      <xdr:rowOff>22411</xdr:rowOff>
    </xdr:from>
    <xdr:to>
      <xdr:col>6</xdr:col>
      <xdr:colOff>175371</xdr:colOff>
      <xdr:row>50</xdr:row>
      <xdr:rowOff>153433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2" y="7166161"/>
          <a:ext cx="4448174" cy="3445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324970</xdr:colOff>
      <xdr:row>13</xdr:row>
      <xdr:rowOff>0</xdr:rowOff>
    </xdr:from>
    <xdr:to>
      <xdr:col>5</xdr:col>
      <xdr:colOff>644337</xdr:colOff>
      <xdr:row>14</xdr:row>
      <xdr:rowOff>166968</xdr:rowOff>
    </xdr:to>
    <xdr:sp macro="" textlink="">
      <xdr:nvSpPr>
        <xdr:cNvPr id="10" name="AutoShape 3"/>
        <xdr:cNvSpPr>
          <a:spLocks noChangeArrowheads="1"/>
        </xdr:cNvSpPr>
      </xdr:nvSpPr>
      <xdr:spPr bwMode="auto">
        <a:xfrm>
          <a:off x="250619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15</xdr:col>
      <xdr:colOff>1</xdr:colOff>
      <xdr:row>31</xdr:row>
      <xdr:rowOff>22410</xdr:rowOff>
    </xdr:from>
    <xdr:to>
      <xdr:col>26</xdr:col>
      <xdr:colOff>56031</xdr:colOff>
      <xdr:row>51</xdr:row>
      <xdr:rowOff>151168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1" y="7166160"/>
          <a:ext cx="7542680" cy="3614908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460375</xdr:colOff>
      <xdr:row>31</xdr:row>
      <xdr:rowOff>15875</xdr:rowOff>
    </xdr:from>
    <xdr:to>
      <xdr:col>13</xdr:col>
      <xdr:colOff>415975</xdr:colOff>
      <xdr:row>50</xdr:row>
      <xdr:rowOff>131493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29250" y="7016750"/>
          <a:ext cx="3511600" cy="34811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305919</xdr:colOff>
      <xdr:row>1</xdr:row>
      <xdr:rowOff>22412</xdr:rowOff>
    </xdr:from>
    <xdr:to>
      <xdr:col>16</xdr:col>
      <xdr:colOff>44822</xdr:colOff>
      <xdr:row>4</xdr:row>
      <xdr:rowOff>207869</xdr:rowOff>
    </xdr:to>
    <xdr:sp macro="" textlink="">
      <xdr:nvSpPr>
        <xdr:cNvPr id="2" name="AutoShape 8"/>
        <xdr:cNvSpPr>
          <a:spLocks noChangeArrowheads="1"/>
        </xdr:cNvSpPr>
      </xdr:nvSpPr>
      <xdr:spPr bwMode="auto">
        <a:xfrm>
          <a:off x="9012890" y="190500"/>
          <a:ext cx="1106020" cy="846604"/>
        </a:xfrm>
        <a:prstGeom prst="wedgeRoundRectCallout">
          <a:avLst>
            <a:gd name="adj1" fmla="val -46111"/>
            <a:gd name="adj2" fmla="val 8321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下表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627530</xdr:colOff>
      <xdr:row>1</xdr:row>
      <xdr:rowOff>33618</xdr:rowOff>
    </xdr:from>
    <xdr:to>
      <xdr:col>14</xdr:col>
      <xdr:colOff>268942</xdr:colOff>
      <xdr:row>5</xdr:row>
      <xdr:rowOff>14009</xdr:rowOff>
    </xdr:to>
    <xdr:sp macro="" textlink="">
      <xdr:nvSpPr>
        <xdr:cNvPr id="3" name="AutoShape 9"/>
        <xdr:cNvSpPr>
          <a:spLocks noChangeArrowheads="1"/>
        </xdr:cNvSpPr>
      </xdr:nvSpPr>
      <xdr:spPr bwMode="auto">
        <a:xfrm>
          <a:off x="7967383" y="201706"/>
          <a:ext cx="1008530" cy="865656"/>
        </a:xfrm>
        <a:prstGeom prst="wedgeRoundRectCallout">
          <a:avLst>
            <a:gd name="adj1" fmla="val -5678"/>
            <a:gd name="adj2" fmla="val 76960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34.6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ほか、下表参照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560295</xdr:colOff>
      <xdr:row>12</xdr:row>
      <xdr:rowOff>33618</xdr:rowOff>
    </xdr:from>
    <xdr:to>
      <xdr:col>16</xdr:col>
      <xdr:colOff>605120</xdr:colOff>
      <xdr:row>14</xdr:row>
      <xdr:rowOff>207723</xdr:rowOff>
    </xdr:to>
    <xdr:sp macro="" textlink="">
      <xdr:nvSpPr>
        <xdr:cNvPr id="4" name="AutoShape 7"/>
        <xdr:cNvSpPr>
          <a:spLocks noChangeArrowheads="1"/>
        </xdr:cNvSpPr>
      </xdr:nvSpPr>
      <xdr:spPr bwMode="auto">
        <a:xfrm>
          <a:off x="9285195" y="2700618"/>
          <a:ext cx="1416425" cy="631305"/>
        </a:xfrm>
        <a:prstGeom prst="wedgeRoundRectCallout">
          <a:avLst>
            <a:gd name="adj1" fmla="val 438"/>
            <a:gd name="adj2" fmla="val 242977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39(g-CO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（下表参照）</a:t>
          </a:r>
        </a:p>
      </xdr:txBody>
    </xdr:sp>
    <xdr:clientData/>
  </xdr:twoCellAnchor>
  <xdr:twoCellAnchor>
    <xdr:from>
      <xdr:col>16</xdr:col>
      <xdr:colOff>104216</xdr:colOff>
      <xdr:row>3</xdr:row>
      <xdr:rowOff>74519</xdr:rowOff>
    </xdr:from>
    <xdr:to>
      <xdr:col>17</xdr:col>
      <xdr:colOff>114300</xdr:colOff>
      <xdr:row>4</xdr:row>
      <xdr:rowOff>179295</xdr:rowOff>
    </xdr:to>
    <xdr:sp macro="" textlink="">
      <xdr:nvSpPr>
        <xdr:cNvPr id="5" name="AutoShape 8"/>
        <xdr:cNvSpPr>
          <a:spLocks noChangeArrowheads="1"/>
        </xdr:cNvSpPr>
      </xdr:nvSpPr>
      <xdr:spPr bwMode="auto">
        <a:xfrm>
          <a:off x="10178304" y="735666"/>
          <a:ext cx="637614" cy="272864"/>
        </a:xfrm>
        <a:prstGeom prst="wedgeRoundRectCallout">
          <a:avLst>
            <a:gd name="adj1" fmla="val -112065"/>
            <a:gd name="adj2" fmla="val 15928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56029</xdr:colOff>
      <xdr:row>1</xdr:row>
      <xdr:rowOff>123266</xdr:rowOff>
    </xdr:from>
    <xdr:to>
      <xdr:col>3</xdr:col>
      <xdr:colOff>50470</xdr:colOff>
      <xdr:row>5</xdr:row>
      <xdr:rowOff>66001</xdr:rowOff>
    </xdr:to>
    <xdr:sp macro="" textlink="">
      <xdr:nvSpPr>
        <xdr:cNvPr id="7" name="角丸四角形 6"/>
        <xdr:cNvSpPr/>
      </xdr:nvSpPr>
      <xdr:spPr>
        <a:xfrm>
          <a:off x="156882" y="291354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燃費法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（精度：中高）</a:t>
          </a:r>
        </a:p>
      </xdr:txBody>
    </xdr:sp>
    <xdr:clientData/>
  </xdr:twoCellAnchor>
  <xdr:twoCellAnchor>
    <xdr:from>
      <xdr:col>8</xdr:col>
      <xdr:colOff>661145</xdr:colOff>
      <xdr:row>3</xdr:row>
      <xdr:rowOff>1</xdr:rowOff>
    </xdr:from>
    <xdr:to>
      <xdr:col>12</xdr:col>
      <xdr:colOff>560293</xdr:colOff>
      <xdr:row>5</xdr:row>
      <xdr:rowOff>47626</xdr:rowOff>
    </xdr:to>
    <xdr:sp macro="" textlink="">
      <xdr:nvSpPr>
        <xdr:cNvPr id="8" name="AutoShape 9"/>
        <xdr:cNvSpPr>
          <a:spLocks noChangeArrowheads="1"/>
        </xdr:cNvSpPr>
      </xdr:nvSpPr>
      <xdr:spPr bwMode="auto">
        <a:xfrm>
          <a:off x="5633195" y="666751"/>
          <a:ext cx="2280398" cy="447675"/>
        </a:xfrm>
        <a:prstGeom prst="wedgeRoundRectCallout">
          <a:avLst>
            <a:gd name="adj1" fmla="val 17124"/>
            <a:gd name="adj2" fmla="val 9311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燃費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(km/l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実測値がわからない場合、下表を参照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22412</xdr:colOff>
      <xdr:row>31</xdr:row>
      <xdr:rowOff>22411</xdr:rowOff>
    </xdr:from>
    <xdr:to>
      <xdr:col>6</xdr:col>
      <xdr:colOff>175371</xdr:colOff>
      <xdr:row>50</xdr:row>
      <xdr:rowOff>153433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2" y="7166161"/>
          <a:ext cx="4448174" cy="3445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324970</xdr:colOff>
      <xdr:row>13</xdr:row>
      <xdr:rowOff>0</xdr:rowOff>
    </xdr:from>
    <xdr:to>
      <xdr:col>5</xdr:col>
      <xdr:colOff>644337</xdr:colOff>
      <xdr:row>14</xdr:row>
      <xdr:rowOff>166968</xdr:rowOff>
    </xdr:to>
    <xdr:sp macro="" textlink="">
      <xdr:nvSpPr>
        <xdr:cNvPr id="10" name="AutoShape 3"/>
        <xdr:cNvSpPr>
          <a:spLocks noChangeArrowheads="1"/>
        </xdr:cNvSpPr>
      </xdr:nvSpPr>
      <xdr:spPr bwMode="auto">
        <a:xfrm>
          <a:off x="250619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15</xdr:col>
      <xdr:colOff>1</xdr:colOff>
      <xdr:row>31</xdr:row>
      <xdr:rowOff>22410</xdr:rowOff>
    </xdr:from>
    <xdr:to>
      <xdr:col>26</xdr:col>
      <xdr:colOff>56031</xdr:colOff>
      <xdr:row>51</xdr:row>
      <xdr:rowOff>151168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1" y="7166160"/>
          <a:ext cx="7542680" cy="3614908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476250</xdr:colOff>
      <xdr:row>31</xdr:row>
      <xdr:rowOff>47625</xdr:rowOff>
    </xdr:from>
    <xdr:to>
      <xdr:col>13</xdr:col>
      <xdr:colOff>431850</xdr:colOff>
      <xdr:row>50</xdr:row>
      <xdr:rowOff>163243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5125" y="7048500"/>
          <a:ext cx="3511600" cy="34811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672352</xdr:colOff>
      <xdr:row>12</xdr:row>
      <xdr:rowOff>89647</xdr:rowOff>
    </xdr:from>
    <xdr:to>
      <xdr:col>16</xdr:col>
      <xdr:colOff>0</xdr:colOff>
      <xdr:row>15</xdr:row>
      <xdr:rowOff>17223</xdr:rowOff>
    </xdr:to>
    <xdr:sp macro="" textlink="">
      <xdr:nvSpPr>
        <xdr:cNvPr id="2" name="AutoShape 7"/>
        <xdr:cNvSpPr>
          <a:spLocks noChangeArrowheads="1"/>
        </xdr:cNvSpPr>
      </xdr:nvSpPr>
      <xdr:spPr bwMode="auto">
        <a:xfrm>
          <a:off x="8901952" y="2756647"/>
          <a:ext cx="1432673" cy="613376"/>
        </a:xfrm>
        <a:prstGeom prst="wedgeRoundRectCallout">
          <a:avLst>
            <a:gd name="adj1" fmla="val -209"/>
            <a:gd name="adj2" fmla="val 24885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39(g-CO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（下表参照）</a:t>
          </a:r>
        </a:p>
      </xdr:txBody>
    </xdr:sp>
    <xdr:clientData/>
  </xdr:twoCellAnchor>
  <xdr:twoCellAnchor>
    <xdr:from>
      <xdr:col>15</xdr:col>
      <xdr:colOff>294717</xdr:colOff>
      <xdr:row>3</xdr:row>
      <xdr:rowOff>29695</xdr:rowOff>
    </xdr:from>
    <xdr:to>
      <xdr:col>16</xdr:col>
      <xdr:colOff>280147</xdr:colOff>
      <xdr:row>4</xdr:row>
      <xdr:rowOff>134471</xdr:rowOff>
    </xdr:to>
    <xdr:sp macro="" textlink="">
      <xdr:nvSpPr>
        <xdr:cNvPr id="3" name="AutoShape 8"/>
        <xdr:cNvSpPr>
          <a:spLocks noChangeArrowheads="1"/>
        </xdr:cNvSpPr>
      </xdr:nvSpPr>
      <xdr:spPr bwMode="auto">
        <a:xfrm>
          <a:off x="9895917" y="696445"/>
          <a:ext cx="718855" cy="276226"/>
        </a:xfrm>
        <a:prstGeom prst="wedgeRoundRectCallout">
          <a:avLst>
            <a:gd name="adj1" fmla="val -130360"/>
            <a:gd name="adj2" fmla="val 16339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56028</xdr:colOff>
      <xdr:row>1</xdr:row>
      <xdr:rowOff>123264</xdr:rowOff>
    </xdr:from>
    <xdr:to>
      <xdr:col>3</xdr:col>
      <xdr:colOff>410469</xdr:colOff>
      <xdr:row>5</xdr:row>
      <xdr:rowOff>65999</xdr:rowOff>
    </xdr:to>
    <xdr:sp macro="" textlink="">
      <xdr:nvSpPr>
        <xdr:cNvPr id="5" name="角丸四角形 4"/>
        <xdr:cNvSpPr/>
      </xdr:nvSpPr>
      <xdr:spPr>
        <a:xfrm>
          <a:off x="156881" y="291352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改良トンキロ法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（精度：中）</a:t>
          </a:r>
        </a:p>
      </xdr:txBody>
    </xdr:sp>
    <xdr:clientData/>
  </xdr:twoCellAnchor>
  <xdr:twoCellAnchor>
    <xdr:from>
      <xdr:col>10</xdr:col>
      <xdr:colOff>649942</xdr:colOff>
      <xdr:row>3</xdr:row>
      <xdr:rowOff>33617</xdr:rowOff>
    </xdr:from>
    <xdr:to>
      <xdr:col>11</xdr:col>
      <xdr:colOff>523875</xdr:colOff>
      <xdr:row>5</xdr:row>
      <xdr:rowOff>47625</xdr:rowOff>
    </xdr:to>
    <xdr:sp macro="" textlink="">
      <xdr:nvSpPr>
        <xdr:cNvPr id="6" name="AutoShape 9"/>
        <xdr:cNvSpPr>
          <a:spLocks noChangeArrowheads="1"/>
        </xdr:cNvSpPr>
      </xdr:nvSpPr>
      <xdr:spPr bwMode="auto">
        <a:xfrm>
          <a:off x="6717367" y="700367"/>
          <a:ext cx="664508" cy="414058"/>
        </a:xfrm>
        <a:prstGeom prst="wedgeRoundRectCallout">
          <a:avLst>
            <a:gd name="adj1" fmla="val 26274"/>
            <a:gd name="adj2" fmla="val 8782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下表参照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33617</xdr:colOff>
      <xdr:row>31</xdr:row>
      <xdr:rowOff>33617</xdr:rowOff>
    </xdr:from>
    <xdr:to>
      <xdr:col>10</xdr:col>
      <xdr:colOff>775585</xdr:colOff>
      <xdr:row>54</xdr:row>
      <xdr:rowOff>45946</xdr:rowOff>
    </xdr:to>
    <xdr:pic>
      <xdr:nvPicPr>
        <xdr:cNvPr id="7" name="図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9" b="3907"/>
        <a:stretch/>
      </xdr:blipFill>
      <xdr:spPr bwMode="auto">
        <a:xfrm>
          <a:off x="33617" y="7177367"/>
          <a:ext cx="7308615" cy="4012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33617</xdr:colOff>
      <xdr:row>60</xdr:row>
      <xdr:rowOff>44824</xdr:rowOff>
    </xdr:from>
    <xdr:to>
      <xdr:col>5</xdr:col>
      <xdr:colOff>156882</xdr:colOff>
      <xdr:row>64</xdr:row>
      <xdr:rowOff>134471</xdr:rowOff>
    </xdr:to>
    <xdr:sp macro="" textlink="">
      <xdr:nvSpPr>
        <xdr:cNvPr id="8" name="右中かっこ 7"/>
        <xdr:cNvSpPr/>
      </xdr:nvSpPr>
      <xdr:spPr>
        <a:xfrm>
          <a:off x="3014942" y="12265399"/>
          <a:ext cx="123265" cy="775447"/>
        </a:xfrm>
        <a:prstGeom prst="rightBrace">
          <a:avLst>
            <a:gd name="adj1" fmla="val 101874"/>
            <a:gd name="adj2" fmla="val 50000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112060</xdr:colOff>
      <xdr:row>13</xdr:row>
      <xdr:rowOff>0</xdr:rowOff>
    </xdr:from>
    <xdr:to>
      <xdr:col>5</xdr:col>
      <xdr:colOff>431427</xdr:colOff>
      <xdr:row>14</xdr:row>
      <xdr:rowOff>166968</xdr:rowOff>
    </xdr:to>
    <xdr:sp macro="" textlink="">
      <xdr:nvSpPr>
        <xdr:cNvPr id="9" name="AutoShape 3"/>
        <xdr:cNvSpPr>
          <a:spLocks noChangeArrowheads="1"/>
        </xdr:cNvSpPr>
      </xdr:nvSpPr>
      <xdr:spPr bwMode="auto">
        <a:xfrm>
          <a:off x="229328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22411</xdr:colOff>
      <xdr:row>31</xdr:row>
      <xdr:rowOff>33617</xdr:rowOff>
    </xdr:from>
    <xdr:to>
      <xdr:col>29</xdr:col>
      <xdr:colOff>571500</xdr:colOff>
      <xdr:row>51</xdr:row>
      <xdr:rowOff>162375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3205" y="7048499"/>
          <a:ext cx="7519148" cy="354655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496419</xdr:colOff>
      <xdr:row>0</xdr:row>
      <xdr:rowOff>156883</xdr:rowOff>
    </xdr:from>
    <xdr:to>
      <xdr:col>15</xdr:col>
      <xdr:colOff>235322</xdr:colOff>
      <xdr:row>4</xdr:row>
      <xdr:rowOff>156882</xdr:rowOff>
    </xdr:to>
    <xdr:sp macro="" textlink="">
      <xdr:nvSpPr>
        <xdr:cNvPr id="11" name="AutoShape 8"/>
        <xdr:cNvSpPr>
          <a:spLocks noChangeArrowheads="1"/>
        </xdr:cNvSpPr>
      </xdr:nvSpPr>
      <xdr:spPr bwMode="auto">
        <a:xfrm>
          <a:off x="8726019" y="156883"/>
          <a:ext cx="1110503" cy="838199"/>
        </a:xfrm>
        <a:prstGeom prst="wedgeRoundRectCallout">
          <a:avLst>
            <a:gd name="adj1" fmla="val -65360"/>
            <a:gd name="adj2" fmla="val 8396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下表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67234</xdr:colOff>
      <xdr:row>0</xdr:row>
      <xdr:rowOff>145678</xdr:rowOff>
    </xdr:from>
    <xdr:to>
      <xdr:col>13</xdr:col>
      <xdr:colOff>470647</xdr:colOff>
      <xdr:row>4</xdr:row>
      <xdr:rowOff>145677</xdr:rowOff>
    </xdr:to>
    <xdr:sp macro="" textlink="">
      <xdr:nvSpPr>
        <xdr:cNvPr id="12" name="AutoShape 9"/>
        <xdr:cNvSpPr>
          <a:spLocks noChangeArrowheads="1"/>
        </xdr:cNvSpPr>
      </xdr:nvSpPr>
      <xdr:spPr bwMode="auto">
        <a:xfrm>
          <a:off x="7611034" y="145678"/>
          <a:ext cx="1089213" cy="838199"/>
        </a:xfrm>
        <a:prstGeom prst="wedgeRoundRectCallout">
          <a:avLst>
            <a:gd name="adj1" fmla="val -21477"/>
            <a:gd name="adj2" fmla="val 84496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34.6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ほか、下表参照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11</xdr:col>
      <xdr:colOff>381000</xdr:colOff>
      <xdr:row>31</xdr:row>
      <xdr:rowOff>63500</xdr:rowOff>
    </xdr:from>
    <xdr:to>
      <xdr:col>16</xdr:col>
      <xdr:colOff>431850</xdr:colOff>
      <xdr:row>51</xdr:row>
      <xdr:rowOff>4493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31125" y="7064375"/>
          <a:ext cx="3511600" cy="34811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672352</xdr:colOff>
      <xdr:row>12</xdr:row>
      <xdr:rowOff>89647</xdr:rowOff>
    </xdr:from>
    <xdr:to>
      <xdr:col>16</xdr:col>
      <xdr:colOff>0</xdr:colOff>
      <xdr:row>15</xdr:row>
      <xdr:rowOff>17223</xdr:rowOff>
    </xdr:to>
    <xdr:sp macro="" textlink="">
      <xdr:nvSpPr>
        <xdr:cNvPr id="5" name="AutoShape 7"/>
        <xdr:cNvSpPr>
          <a:spLocks noChangeArrowheads="1"/>
        </xdr:cNvSpPr>
      </xdr:nvSpPr>
      <xdr:spPr bwMode="auto">
        <a:xfrm>
          <a:off x="8886264" y="2543735"/>
          <a:ext cx="1423148" cy="599929"/>
        </a:xfrm>
        <a:prstGeom prst="wedgeRoundRectCallout">
          <a:avLst>
            <a:gd name="adj1" fmla="val -209"/>
            <a:gd name="adj2" fmla="val 24885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39(g-CO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（下表参照）</a:t>
          </a:r>
        </a:p>
      </xdr:txBody>
    </xdr:sp>
    <xdr:clientData/>
  </xdr:twoCellAnchor>
  <xdr:twoCellAnchor>
    <xdr:from>
      <xdr:col>15</xdr:col>
      <xdr:colOff>294717</xdr:colOff>
      <xdr:row>3</xdr:row>
      <xdr:rowOff>29695</xdr:rowOff>
    </xdr:from>
    <xdr:to>
      <xdr:col>16</xdr:col>
      <xdr:colOff>280147</xdr:colOff>
      <xdr:row>4</xdr:row>
      <xdr:rowOff>134471</xdr:rowOff>
    </xdr:to>
    <xdr:sp macro="" textlink="">
      <xdr:nvSpPr>
        <xdr:cNvPr id="6" name="AutoShape 8"/>
        <xdr:cNvSpPr>
          <a:spLocks noChangeArrowheads="1"/>
        </xdr:cNvSpPr>
      </xdr:nvSpPr>
      <xdr:spPr bwMode="auto">
        <a:xfrm>
          <a:off x="9875746" y="690842"/>
          <a:ext cx="713813" cy="272864"/>
        </a:xfrm>
        <a:prstGeom prst="wedgeRoundRectCallout">
          <a:avLst>
            <a:gd name="adj1" fmla="val -130360"/>
            <a:gd name="adj2" fmla="val 16339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56028</xdr:colOff>
      <xdr:row>1</xdr:row>
      <xdr:rowOff>123264</xdr:rowOff>
    </xdr:from>
    <xdr:to>
      <xdr:col>3</xdr:col>
      <xdr:colOff>410469</xdr:colOff>
      <xdr:row>5</xdr:row>
      <xdr:rowOff>65999</xdr:rowOff>
    </xdr:to>
    <xdr:sp macro="" textlink="">
      <xdr:nvSpPr>
        <xdr:cNvPr id="8" name="角丸四角形 7"/>
        <xdr:cNvSpPr/>
      </xdr:nvSpPr>
      <xdr:spPr>
        <a:xfrm>
          <a:off x="156881" y="291352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改良トンキロ法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（精度：中）</a:t>
          </a:r>
        </a:p>
      </xdr:txBody>
    </xdr:sp>
    <xdr:clientData/>
  </xdr:twoCellAnchor>
  <xdr:twoCellAnchor>
    <xdr:from>
      <xdr:col>10</xdr:col>
      <xdr:colOff>649942</xdr:colOff>
      <xdr:row>3</xdr:row>
      <xdr:rowOff>33617</xdr:rowOff>
    </xdr:from>
    <xdr:to>
      <xdr:col>11</xdr:col>
      <xdr:colOff>523875</xdr:colOff>
      <xdr:row>5</xdr:row>
      <xdr:rowOff>47625</xdr:rowOff>
    </xdr:to>
    <xdr:sp macro="" textlink="">
      <xdr:nvSpPr>
        <xdr:cNvPr id="11" name="AutoShape 9"/>
        <xdr:cNvSpPr>
          <a:spLocks noChangeArrowheads="1"/>
        </xdr:cNvSpPr>
      </xdr:nvSpPr>
      <xdr:spPr bwMode="auto">
        <a:xfrm>
          <a:off x="6701118" y="694764"/>
          <a:ext cx="669551" cy="406214"/>
        </a:xfrm>
        <a:prstGeom prst="wedgeRoundRectCallout">
          <a:avLst>
            <a:gd name="adj1" fmla="val 26274"/>
            <a:gd name="adj2" fmla="val 8782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下表参照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33617</xdr:colOff>
      <xdr:row>31</xdr:row>
      <xdr:rowOff>33617</xdr:rowOff>
    </xdr:from>
    <xdr:to>
      <xdr:col>10</xdr:col>
      <xdr:colOff>775585</xdr:colOff>
      <xdr:row>54</xdr:row>
      <xdr:rowOff>45946</xdr:rowOff>
    </xdr:to>
    <xdr:pic>
      <xdr:nvPicPr>
        <xdr:cNvPr id="12" name="図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9" b="3907"/>
        <a:stretch/>
      </xdr:blipFill>
      <xdr:spPr bwMode="auto">
        <a:xfrm>
          <a:off x="33617" y="6880411"/>
          <a:ext cx="7297409" cy="3934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33617</xdr:colOff>
      <xdr:row>60</xdr:row>
      <xdr:rowOff>44824</xdr:rowOff>
    </xdr:from>
    <xdr:to>
      <xdr:col>5</xdr:col>
      <xdr:colOff>156882</xdr:colOff>
      <xdr:row>64</xdr:row>
      <xdr:rowOff>134471</xdr:rowOff>
    </xdr:to>
    <xdr:sp macro="" textlink="">
      <xdr:nvSpPr>
        <xdr:cNvPr id="9" name="右中かっこ 8"/>
        <xdr:cNvSpPr/>
      </xdr:nvSpPr>
      <xdr:spPr>
        <a:xfrm>
          <a:off x="3016446" y="11800679"/>
          <a:ext cx="123265" cy="771437"/>
        </a:xfrm>
        <a:prstGeom prst="rightBrace">
          <a:avLst>
            <a:gd name="adj1" fmla="val 101874"/>
            <a:gd name="adj2" fmla="val 50000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112060</xdr:colOff>
      <xdr:row>13</xdr:row>
      <xdr:rowOff>0</xdr:rowOff>
    </xdr:from>
    <xdr:to>
      <xdr:col>5</xdr:col>
      <xdr:colOff>431427</xdr:colOff>
      <xdr:row>14</xdr:row>
      <xdr:rowOff>166968</xdr:rowOff>
    </xdr:to>
    <xdr:sp macro="" textlink="">
      <xdr:nvSpPr>
        <xdr:cNvPr id="13" name="AutoShape 3"/>
        <xdr:cNvSpPr>
          <a:spLocks noChangeArrowheads="1"/>
        </xdr:cNvSpPr>
      </xdr:nvSpPr>
      <xdr:spPr bwMode="auto">
        <a:xfrm>
          <a:off x="2297207" y="2678206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33617</xdr:colOff>
      <xdr:row>31</xdr:row>
      <xdr:rowOff>56029</xdr:rowOff>
    </xdr:from>
    <xdr:to>
      <xdr:col>29</xdr:col>
      <xdr:colOff>582706</xdr:colOff>
      <xdr:row>52</xdr:row>
      <xdr:rowOff>16698</xdr:rowOff>
    </xdr:to>
    <xdr:pic>
      <xdr:nvPicPr>
        <xdr:cNvPr id="14" name="図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4411" y="7070911"/>
          <a:ext cx="7519148" cy="354655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496419</xdr:colOff>
      <xdr:row>0</xdr:row>
      <xdr:rowOff>156883</xdr:rowOff>
    </xdr:from>
    <xdr:to>
      <xdr:col>15</xdr:col>
      <xdr:colOff>235322</xdr:colOff>
      <xdr:row>4</xdr:row>
      <xdr:rowOff>156882</xdr:rowOff>
    </xdr:to>
    <xdr:sp macro="" textlink="">
      <xdr:nvSpPr>
        <xdr:cNvPr id="15" name="AutoShape 8"/>
        <xdr:cNvSpPr>
          <a:spLocks noChangeArrowheads="1"/>
        </xdr:cNvSpPr>
      </xdr:nvSpPr>
      <xdr:spPr bwMode="auto">
        <a:xfrm>
          <a:off x="8710331" y="156883"/>
          <a:ext cx="1106020" cy="829234"/>
        </a:xfrm>
        <a:prstGeom prst="wedgeRoundRectCallout">
          <a:avLst>
            <a:gd name="adj1" fmla="val -65360"/>
            <a:gd name="adj2" fmla="val 8396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下表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67234</xdr:colOff>
      <xdr:row>0</xdr:row>
      <xdr:rowOff>145678</xdr:rowOff>
    </xdr:from>
    <xdr:to>
      <xdr:col>13</xdr:col>
      <xdr:colOff>470647</xdr:colOff>
      <xdr:row>4</xdr:row>
      <xdr:rowOff>145677</xdr:rowOff>
    </xdr:to>
    <xdr:sp macro="" textlink="">
      <xdr:nvSpPr>
        <xdr:cNvPr id="16" name="AutoShape 9"/>
        <xdr:cNvSpPr>
          <a:spLocks noChangeArrowheads="1"/>
        </xdr:cNvSpPr>
      </xdr:nvSpPr>
      <xdr:spPr bwMode="auto">
        <a:xfrm>
          <a:off x="7597587" y="145678"/>
          <a:ext cx="1086972" cy="829234"/>
        </a:xfrm>
        <a:prstGeom prst="wedgeRoundRectCallout">
          <a:avLst>
            <a:gd name="adj1" fmla="val -21477"/>
            <a:gd name="adj2" fmla="val 84496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34.6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ほか、下表参照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11</xdr:col>
      <xdr:colOff>381000</xdr:colOff>
      <xdr:row>31</xdr:row>
      <xdr:rowOff>0</xdr:rowOff>
    </xdr:from>
    <xdr:to>
      <xdr:col>16</xdr:col>
      <xdr:colOff>431850</xdr:colOff>
      <xdr:row>50</xdr:row>
      <xdr:rowOff>115618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31125" y="7000875"/>
          <a:ext cx="3511600" cy="348111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672353</xdr:colOff>
      <xdr:row>12</xdr:row>
      <xdr:rowOff>100853</xdr:rowOff>
    </xdr:from>
    <xdr:to>
      <xdr:col>15</xdr:col>
      <xdr:colOff>717176</xdr:colOff>
      <xdr:row>15</xdr:row>
      <xdr:rowOff>39636</xdr:rowOff>
    </xdr:to>
    <xdr:sp macro="" textlink="">
      <xdr:nvSpPr>
        <xdr:cNvPr id="2" name="AutoShape 7"/>
        <xdr:cNvSpPr>
          <a:spLocks noChangeArrowheads="1"/>
        </xdr:cNvSpPr>
      </xdr:nvSpPr>
      <xdr:spPr bwMode="auto">
        <a:xfrm>
          <a:off x="8901953" y="2767853"/>
          <a:ext cx="1416423" cy="624583"/>
        </a:xfrm>
        <a:prstGeom prst="wedgeRoundRectCallout">
          <a:avLst>
            <a:gd name="adj1" fmla="val -96758"/>
            <a:gd name="adj2" fmla="val 7431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39(g-CO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（下表参照）</a:t>
          </a:r>
        </a:p>
      </xdr:txBody>
    </xdr:sp>
    <xdr:clientData/>
  </xdr:twoCellAnchor>
  <xdr:twoCellAnchor>
    <xdr:from>
      <xdr:col>1</xdr:col>
      <xdr:colOff>56028</xdr:colOff>
      <xdr:row>1</xdr:row>
      <xdr:rowOff>123265</xdr:rowOff>
    </xdr:from>
    <xdr:to>
      <xdr:col>3</xdr:col>
      <xdr:colOff>410469</xdr:colOff>
      <xdr:row>5</xdr:row>
      <xdr:rowOff>66000</xdr:rowOff>
    </xdr:to>
    <xdr:sp macro="" textlink="">
      <xdr:nvSpPr>
        <xdr:cNvPr id="4" name="角丸四角形 3"/>
        <xdr:cNvSpPr/>
      </xdr:nvSpPr>
      <xdr:spPr>
        <a:xfrm>
          <a:off x="156881" y="291353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従来トンキロ法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（精度：普通）</a:t>
          </a:r>
          <a:endParaRPr kumimoji="1" lang="en-US" altLang="ja-JP" sz="1200" b="1"/>
        </a:p>
      </xdr:txBody>
    </xdr:sp>
    <xdr:clientData/>
  </xdr:twoCellAnchor>
  <xdr:twoCellAnchor>
    <xdr:from>
      <xdr:col>12</xdr:col>
      <xdr:colOff>257735</xdr:colOff>
      <xdr:row>2</xdr:row>
      <xdr:rowOff>0</xdr:rowOff>
    </xdr:from>
    <xdr:to>
      <xdr:col>13</xdr:col>
      <xdr:colOff>672354</xdr:colOff>
      <xdr:row>3</xdr:row>
      <xdr:rowOff>81243</xdr:rowOff>
    </xdr:to>
    <xdr:sp macro="" textlink="">
      <xdr:nvSpPr>
        <xdr:cNvPr id="5" name="AutoShape 9"/>
        <xdr:cNvSpPr>
          <a:spLocks noChangeArrowheads="1"/>
        </xdr:cNvSpPr>
      </xdr:nvSpPr>
      <xdr:spPr bwMode="auto">
        <a:xfrm>
          <a:off x="7801535" y="342900"/>
          <a:ext cx="1100419" cy="405093"/>
        </a:xfrm>
        <a:prstGeom prst="wedgeRoundRectCallout">
          <a:avLst>
            <a:gd name="adj1" fmla="val -4581"/>
            <a:gd name="adj2" fmla="val 184374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営業用貨物車：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（下表参照）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862853</xdr:colOff>
      <xdr:row>13</xdr:row>
      <xdr:rowOff>22411</xdr:rowOff>
    </xdr:from>
    <xdr:to>
      <xdr:col>5</xdr:col>
      <xdr:colOff>39220</xdr:colOff>
      <xdr:row>14</xdr:row>
      <xdr:rowOff>189379</xdr:rowOff>
    </xdr:to>
    <xdr:sp macro="" textlink="">
      <xdr:nvSpPr>
        <xdr:cNvPr id="6" name="AutoShape 3"/>
        <xdr:cNvSpPr>
          <a:spLocks noChangeArrowheads="1"/>
        </xdr:cNvSpPr>
      </xdr:nvSpPr>
      <xdr:spPr bwMode="auto">
        <a:xfrm>
          <a:off x="1901078" y="2918011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365125</xdr:colOff>
      <xdr:row>30</xdr:row>
      <xdr:rowOff>15875</xdr:rowOff>
    </xdr:from>
    <xdr:to>
      <xdr:col>10</xdr:col>
      <xdr:colOff>789038</xdr:colOff>
      <xdr:row>50</xdr:row>
      <xdr:rowOff>20368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1750" y="6794500"/>
          <a:ext cx="3503663" cy="35922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672353</xdr:colOff>
      <xdr:row>12</xdr:row>
      <xdr:rowOff>100853</xdr:rowOff>
    </xdr:from>
    <xdr:to>
      <xdr:col>15</xdr:col>
      <xdr:colOff>717176</xdr:colOff>
      <xdr:row>15</xdr:row>
      <xdr:rowOff>39636</xdr:rowOff>
    </xdr:to>
    <xdr:sp macro="" textlink="">
      <xdr:nvSpPr>
        <xdr:cNvPr id="5" name="AutoShape 7"/>
        <xdr:cNvSpPr>
          <a:spLocks noChangeArrowheads="1"/>
        </xdr:cNvSpPr>
      </xdr:nvSpPr>
      <xdr:spPr bwMode="auto">
        <a:xfrm>
          <a:off x="8886265" y="2723029"/>
          <a:ext cx="1411940" cy="611136"/>
        </a:xfrm>
        <a:prstGeom prst="wedgeRoundRectCallout">
          <a:avLst>
            <a:gd name="adj1" fmla="val -96758"/>
            <a:gd name="adj2" fmla="val 7431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39(g-CO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（下表参照）</a:t>
          </a:r>
        </a:p>
      </xdr:txBody>
    </xdr:sp>
    <xdr:clientData/>
  </xdr:twoCellAnchor>
  <xdr:twoCellAnchor>
    <xdr:from>
      <xdr:col>1</xdr:col>
      <xdr:colOff>56028</xdr:colOff>
      <xdr:row>1</xdr:row>
      <xdr:rowOff>123265</xdr:rowOff>
    </xdr:from>
    <xdr:to>
      <xdr:col>3</xdr:col>
      <xdr:colOff>410469</xdr:colOff>
      <xdr:row>5</xdr:row>
      <xdr:rowOff>66000</xdr:rowOff>
    </xdr:to>
    <xdr:sp macro="" textlink="">
      <xdr:nvSpPr>
        <xdr:cNvPr id="8" name="角丸四角形 7"/>
        <xdr:cNvSpPr/>
      </xdr:nvSpPr>
      <xdr:spPr>
        <a:xfrm>
          <a:off x="156881" y="291353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従来トンキロ法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（精度：普通）</a:t>
          </a:r>
          <a:endParaRPr kumimoji="1" lang="en-US" altLang="ja-JP" sz="1200" b="1"/>
        </a:p>
      </xdr:txBody>
    </xdr:sp>
    <xdr:clientData/>
  </xdr:twoCellAnchor>
  <xdr:twoCellAnchor>
    <xdr:from>
      <xdr:col>12</xdr:col>
      <xdr:colOff>257735</xdr:colOff>
      <xdr:row>2</xdr:row>
      <xdr:rowOff>0</xdr:rowOff>
    </xdr:from>
    <xdr:to>
      <xdr:col>13</xdr:col>
      <xdr:colOff>672354</xdr:colOff>
      <xdr:row>3</xdr:row>
      <xdr:rowOff>81243</xdr:rowOff>
    </xdr:to>
    <xdr:sp macro="" textlink="">
      <xdr:nvSpPr>
        <xdr:cNvPr id="9" name="AutoShape 9"/>
        <xdr:cNvSpPr>
          <a:spLocks noChangeArrowheads="1"/>
        </xdr:cNvSpPr>
      </xdr:nvSpPr>
      <xdr:spPr bwMode="auto">
        <a:xfrm>
          <a:off x="7788088" y="336176"/>
          <a:ext cx="1098178" cy="406214"/>
        </a:xfrm>
        <a:prstGeom prst="wedgeRoundRectCallout">
          <a:avLst>
            <a:gd name="adj1" fmla="val -4581"/>
            <a:gd name="adj2" fmla="val 184374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営業用貨物車：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（下表参照）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862853</xdr:colOff>
      <xdr:row>13</xdr:row>
      <xdr:rowOff>22411</xdr:rowOff>
    </xdr:from>
    <xdr:to>
      <xdr:col>5</xdr:col>
      <xdr:colOff>39220</xdr:colOff>
      <xdr:row>14</xdr:row>
      <xdr:rowOff>189379</xdr:rowOff>
    </xdr:to>
    <xdr:sp macro="" textlink="">
      <xdr:nvSpPr>
        <xdr:cNvPr id="10" name="AutoShape 3"/>
        <xdr:cNvSpPr>
          <a:spLocks noChangeArrowheads="1"/>
        </xdr:cNvSpPr>
      </xdr:nvSpPr>
      <xdr:spPr bwMode="auto">
        <a:xfrm>
          <a:off x="1905000" y="2700617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4</xdr:col>
      <xdr:colOff>698500</xdr:colOff>
      <xdr:row>29</xdr:row>
      <xdr:rowOff>206375</xdr:rowOff>
    </xdr:from>
    <xdr:to>
      <xdr:col>10</xdr:col>
      <xdr:colOff>762000</xdr:colOff>
      <xdr:row>49</xdr:row>
      <xdr:rowOff>163243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5" y="6762750"/>
          <a:ext cx="3937000" cy="35922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cho.meti.go.jp/category/saving_and_new/saving/ninushi/pdf/guidelinev3.1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tabSelected="1" zoomScaleNormal="100" workbookViewId="0">
      <selection activeCell="R18" sqref="R18"/>
    </sheetView>
  </sheetViews>
  <sheetFormatPr defaultRowHeight="13.5" x14ac:dyDescent="0.15"/>
  <sheetData>
    <row r="1" spans="1:8" ht="14.25" thickBot="1" x14ac:dyDescent="0.2">
      <c r="A1" t="s">
        <v>108</v>
      </c>
    </row>
    <row r="2" spans="1:8" ht="19.5" thickBot="1" x14ac:dyDescent="0.2">
      <c r="B2" s="81" t="s">
        <v>112</v>
      </c>
      <c r="C2" s="82"/>
      <c r="D2" s="82"/>
      <c r="E2" s="82"/>
      <c r="F2" s="82"/>
      <c r="G2" s="82"/>
      <c r="H2" s="83"/>
    </row>
    <row r="4" spans="1:8" ht="16.5" x14ac:dyDescent="0.15">
      <c r="B4" t="s">
        <v>89</v>
      </c>
    </row>
    <row r="5" spans="1:8" x14ac:dyDescent="0.15">
      <c r="B5" t="s">
        <v>90</v>
      </c>
    </row>
    <row r="6" spans="1:8" x14ac:dyDescent="0.15">
      <c r="B6" s="80" t="s">
        <v>91</v>
      </c>
    </row>
    <row r="7" spans="1:8" x14ac:dyDescent="0.15">
      <c r="B7" t="s">
        <v>92</v>
      </c>
    </row>
    <row r="8" spans="1:8" x14ac:dyDescent="0.15">
      <c r="B8" t="s">
        <v>93</v>
      </c>
    </row>
    <row r="10" spans="1:8" x14ac:dyDescent="0.15">
      <c r="B10" s="76" t="s">
        <v>107</v>
      </c>
    </row>
    <row r="11" spans="1:8" x14ac:dyDescent="0.15">
      <c r="B11" s="66" t="s">
        <v>103</v>
      </c>
    </row>
    <row r="13" spans="1:8" x14ac:dyDescent="0.15">
      <c r="C13" t="s">
        <v>94</v>
      </c>
    </row>
  </sheetData>
  <mergeCells count="1">
    <mergeCell ref="B2:H2"/>
  </mergeCells>
  <phoneticPr fontId="4"/>
  <hyperlinks>
    <hyperlink ref="B6" r:id="rId1"/>
  </hyperlinks>
  <pageMargins left="0.7" right="0.7" top="0.75" bottom="0.75" header="0.3" footer="0.3"/>
  <pageSetup paperSize="9" scale="9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showGridLines="0" topLeftCell="A13" zoomScaleNormal="100" zoomScaleSheetLayoutView="85" workbookViewId="0">
      <selection activeCell="S10" sqref="S10"/>
    </sheetView>
  </sheetViews>
  <sheetFormatPr defaultRowHeight="13.5" x14ac:dyDescent="0.15"/>
  <cols>
    <col min="1" max="1" width="1.25" customWidth="1"/>
    <col min="2" max="2" width="15.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7.125" customWidth="1"/>
    <col min="9" max="9" width="8.875" bestFit="1" customWidth="1"/>
    <col min="10" max="10" width="5.5" customWidth="1"/>
    <col min="11" max="11" width="10.375" customWidth="1"/>
    <col min="16" max="16" width="8.25" bestFit="1" customWidth="1"/>
  </cols>
  <sheetData>
    <row r="1" spans="1:17" x14ac:dyDescent="0.15">
      <c r="A1" t="s">
        <v>99</v>
      </c>
    </row>
    <row r="3" spans="1:17" ht="25.5" x14ac:dyDescent="0.15">
      <c r="B3" s="84" t="s">
        <v>105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1:17" ht="18" customHeight="1" x14ac:dyDescent="0.15">
      <c r="B7" s="85" t="s">
        <v>109</v>
      </c>
      <c r="C7" s="88" t="s">
        <v>0</v>
      </c>
      <c r="D7" s="89"/>
      <c r="E7" s="94" t="s">
        <v>1</v>
      </c>
      <c r="F7" s="94" t="s">
        <v>2</v>
      </c>
      <c r="G7" s="96" t="s">
        <v>49</v>
      </c>
      <c r="H7" s="98" t="s">
        <v>4</v>
      </c>
      <c r="I7" s="71" t="s">
        <v>20</v>
      </c>
      <c r="J7" s="100" t="s">
        <v>47</v>
      </c>
      <c r="K7" s="98" t="s">
        <v>3</v>
      </c>
      <c r="L7" s="56" t="s">
        <v>39</v>
      </c>
      <c r="M7" s="72" t="s">
        <v>21</v>
      </c>
      <c r="N7" s="102" t="s">
        <v>22</v>
      </c>
      <c r="O7" s="106" t="s">
        <v>51</v>
      </c>
      <c r="P7" s="104" t="s">
        <v>50</v>
      </c>
    </row>
    <row r="8" spans="1:17" ht="18" customHeight="1" x14ac:dyDescent="0.15">
      <c r="B8" s="86"/>
      <c r="C8" s="90"/>
      <c r="D8" s="91"/>
      <c r="E8" s="95"/>
      <c r="F8" s="95"/>
      <c r="G8" s="97"/>
      <c r="H8" s="99"/>
      <c r="I8" s="68" t="s">
        <v>23</v>
      </c>
      <c r="J8" s="99"/>
      <c r="K8" s="99"/>
      <c r="L8" s="58" t="s">
        <v>40</v>
      </c>
      <c r="M8" s="73" t="s">
        <v>24</v>
      </c>
      <c r="N8" s="103"/>
      <c r="O8" s="107"/>
      <c r="P8" s="105"/>
    </row>
    <row r="9" spans="1:17" ht="18" customHeight="1" x14ac:dyDescent="0.15">
      <c r="B9" s="86"/>
      <c r="C9" s="92"/>
      <c r="D9" s="93"/>
      <c r="E9" s="95"/>
      <c r="F9" s="95"/>
      <c r="G9" s="97"/>
      <c r="H9" s="69" t="s">
        <v>31</v>
      </c>
      <c r="I9" s="69" t="s">
        <v>32</v>
      </c>
      <c r="J9" s="101"/>
      <c r="K9" s="69" t="s">
        <v>48</v>
      </c>
      <c r="L9" s="74" t="s">
        <v>52</v>
      </c>
      <c r="M9" s="74" t="s">
        <v>33</v>
      </c>
      <c r="N9" s="74" t="s">
        <v>25</v>
      </c>
      <c r="O9" s="107"/>
      <c r="P9" s="18" t="s">
        <v>70</v>
      </c>
    </row>
    <row r="10" spans="1:17" ht="18" customHeight="1" x14ac:dyDescent="0.15">
      <c r="B10" s="86"/>
      <c r="C10" s="13">
        <v>1</v>
      </c>
      <c r="D10" s="70"/>
      <c r="E10" s="70"/>
      <c r="F10" s="70"/>
      <c r="G10" s="3"/>
      <c r="H10" s="23"/>
      <c r="I10" s="3"/>
      <c r="J10" s="3"/>
      <c r="K10" s="5"/>
      <c r="L10" s="3"/>
      <c r="M10" s="3"/>
      <c r="N10" s="3"/>
      <c r="O10" s="3">
        <f>44/12</f>
        <v>3.6666666666666665</v>
      </c>
      <c r="P10" s="9">
        <f>L10*M10*N10*O10</f>
        <v>0</v>
      </c>
      <c r="Q10" s="55"/>
    </row>
    <row r="11" spans="1:17" ht="18" customHeight="1" thickBot="1" x14ac:dyDescent="0.2">
      <c r="B11" s="86"/>
      <c r="C11" s="13">
        <v>2</v>
      </c>
      <c r="D11" s="70"/>
      <c r="E11" s="70"/>
      <c r="F11" s="70"/>
      <c r="G11" s="3"/>
      <c r="H11" s="23"/>
      <c r="I11" s="3"/>
      <c r="J11" s="3"/>
      <c r="K11" s="5"/>
      <c r="L11" s="3"/>
      <c r="M11" s="3"/>
      <c r="N11" s="3"/>
      <c r="O11" s="3">
        <f>44/12</f>
        <v>3.6666666666666665</v>
      </c>
      <c r="P11" s="25">
        <f>L11*M11*N11*O11</f>
        <v>0</v>
      </c>
    </row>
    <row r="12" spans="1:17" ht="18" customHeight="1" thickBot="1" x14ac:dyDescent="0.2">
      <c r="B12" s="87"/>
      <c r="C12" s="108" t="s">
        <v>10</v>
      </c>
      <c r="D12" s="109"/>
      <c r="E12" s="110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37">
        <f>SUM(P10:P11)</f>
        <v>0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H14" s="64" t="s">
        <v>79</v>
      </c>
      <c r="J14" s="7"/>
      <c r="L14" s="7"/>
      <c r="M14" s="7"/>
      <c r="N14" s="7"/>
      <c r="O14" s="7"/>
      <c r="P14" s="8"/>
      <c r="Q14" s="7"/>
    </row>
    <row r="15" spans="1:17" ht="18" customHeight="1" x14ac:dyDescent="0.15">
      <c r="H15" s="64" t="s">
        <v>78</v>
      </c>
      <c r="O15" s="112"/>
      <c r="P15" s="112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 t="s">
        <v>17</v>
      </c>
      <c r="N16" s="1" t="s">
        <v>18</v>
      </c>
      <c r="O16" s="1" t="s">
        <v>19</v>
      </c>
    </row>
    <row r="17" spans="2:17" ht="18" customHeight="1" x14ac:dyDescent="0.15">
      <c r="B17" s="85" t="s">
        <v>110</v>
      </c>
      <c r="C17" s="88" t="s">
        <v>0</v>
      </c>
      <c r="D17" s="89"/>
      <c r="E17" s="94" t="s">
        <v>1</v>
      </c>
      <c r="F17" s="94" t="s">
        <v>2</v>
      </c>
      <c r="G17" s="96" t="s">
        <v>49</v>
      </c>
      <c r="H17" s="113" t="s">
        <v>4</v>
      </c>
      <c r="I17" s="71" t="s">
        <v>20</v>
      </c>
      <c r="J17" s="100" t="s">
        <v>47</v>
      </c>
      <c r="K17" s="113" t="s">
        <v>3</v>
      </c>
      <c r="L17" s="56" t="s">
        <v>39</v>
      </c>
      <c r="M17" s="72" t="s">
        <v>21</v>
      </c>
      <c r="N17" s="102" t="s">
        <v>22</v>
      </c>
      <c r="O17" s="106" t="s">
        <v>51</v>
      </c>
      <c r="P17" s="104" t="s">
        <v>50</v>
      </c>
    </row>
    <row r="18" spans="2:17" ht="18" customHeight="1" x14ac:dyDescent="0.15">
      <c r="B18" s="120"/>
      <c r="C18" s="90"/>
      <c r="D18" s="91"/>
      <c r="E18" s="95"/>
      <c r="F18" s="95"/>
      <c r="G18" s="97"/>
      <c r="H18" s="114"/>
      <c r="I18" s="68" t="s">
        <v>23</v>
      </c>
      <c r="J18" s="99"/>
      <c r="K18" s="114"/>
      <c r="L18" s="58" t="s">
        <v>40</v>
      </c>
      <c r="M18" s="73" t="s">
        <v>24</v>
      </c>
      <c r="N18" s="103"/>
      <c r="O18" s="107"/>
      <c r="P18" s="105"/>
    </row>
    <row r="19" spans="2:17" ht="18" customHeight="1" x14ac:dyDescent="0.15">
      <c r="B19" s="120"/>
      <c r="C19" s="92"/>
      <c r="D19" s="93"/>
      <c r="E19" s="95"/>
      <c r="F19" s="95"/>
      <c r="G19" s="97"/>
      <c r="H19" s="61" t="s">
        <v>31</v>
      </c>
      <c r="I19" s="69" t="s">
        <v>32</v>
      </c>
      <c r="J19" s="101"/>
      <c r="K19" s="61" t="s">
        <v>5</v>
      </c>
      <c r="L19" s="74" t="s">
        <v>52</v>
      </c>
      <c r="M19" s="74" t="s">
        <v>33</v>
      </c>
      <c r="N19" s="74" t="s">
        <v>25</v>
      </c>
      <c r="O19" s="107"/>
      <c r="P19" s="18" t="s">
        <v>70</v>
      </c>
    </row>
    <row r="20" spans="2:17" ht="18" customHeight="1" x14ac:dyDescent="0.15">
      <c r="B20" s="120"/>
      <c r="C20" s="13">
        <v>1</v>
      </c>
      <c r="D20" s="4"/>
      <c r="E20" s="70"/>
      <c r="F20" s="70"/>
      <c r="G20" s="3"/>
      <c r="H20" s="23"/>
      <c r="I20" s="4"/>
      <c r="J20" s="3"/>
      <c r="K20" s="5"/>
      <c r="L20" s="3"/>
      <c r="M20" s="3"/>
      <c r="N20" s="3"/>
      <c r="O20" s="3">
        <f t="shared" ref="O20:O24" si="0">44/12</f>
        <v>3.6666666666666665</v>
      </c>
      <c r="P20" s="9">
        <f>L20*M20*N20*O20</f>
        <v>0</v>
      </c>
    </row>
    <row r="21" spans="2:17" ht="18" customHeight="1" x14ac:dyDescent="0.15">
      <c r="B21" s="120"/>
      <c r="C21" s="13">
        <v>2</v>
      </c>
      <c r="D21" s="4"/>
      <c r="E21" s="70"/>
      <c r="F21" s="70"/>
      <c r="G21" s="3"/>
      <c r="H21" s="23"/>
      <c r="I21" s="3"/>
      <c r="J21" s="3"/>
      <c r="K21" s="5"/>
      <c r="L21" s="77"/>
      <c r="M21" s="77"/>
      <c r="N21" s="77"/>
      <c r="O21" s="3">
        <f t="shared" si="0"/>
        <v>3.6666666666666665</v>
      </c>
      <c r="P21" s="9">
        <f>H21*K21*L21/1000/1000</f>
        <v>0</v>
      </c>
      <c r="Q21" s="55"/>
    </row>
    <row r="22" spans="2:17" ht="18" customHeight="1" x14ac:dyDescent="0.15">
      <c r="B22" s="120"/>
      <c r="C22" s="13">
        <v>3</v>
      </c>
      <c r="D22" s="4"/>
      <c r="E22" s="70"/>
      <c r="F22" s="70"/>
      <c r="G22" s="3"/>
      <c r="H22" s="24"/>
      <c r="I22" s="10"/>
      <c r="J22" s="10"/>
      <c r="K22" s="5"/>
      <c r="L22" s="3"/>
      <c r="M22" s="3"/>
      <c r="N22" s="3"/>
      <c r="O22" s="3">
        <f t="shared" si="0"/>
        <v>3.6666666666666665</v>
      </c>
      <c r="P22" s="9">
        <f t="shared" ref="P22:P23" si="1">L22*M22*N22*O22</f>
        <v>0</v>
      </c>
    </row>
    <row r="23" spans="2:17" ht="18" customHeight="1" x14ac:dyDescent="0.15">
      <c r="B23" s="120"/>
      <c r="C23" s="13">
        <v>4</v>
      </c>
      <c r="D23" s="4"/>
      <c r="E23" s="70"/>
      <c r="F23" s="70"/>
      <c r="G23" s="3"/>
      <c r="H23" s="23"/>
      <c r="I23" s="3"/>
      <c r="J23" s="3"/>
      <c r="K23" s="5"/>
      <c r="L23" s="3"/>
      <c r="M23" s="3"/>
      <c r="N23" s="3"/>
      <c r="O23" s="3">
        <f t="shared" si="0"/>
        <v>3.6666666666666665</v>
      </c>
      <c r="P23" s="9">
        <f t="shared" si="1"/>
        <v>0</v>
      </c>
    </row>
    <row r="24" spans="2:17" ht="18" customHeight="1" x14ac:dyDescent="0.15">
      <c r="B24" s="120"/>
      <c r="C24" s="13">
        <v>5</v>
      </c>
      <c r="D24" s="4"/>
      <c r="E24" s="70"/>
      <c r="F24" s="70"/>
      <c r="G24" s="3"/>
      <c r="H24" s="23"/>
      <c r="I24" s="3"/>
      <c r="J24" s="3"/>
      <c r="K24" s="5"/>
      <c r="L24" s="77"/>
      <c r="M24" s="77"/>
      <c r="N24" s="77"/>
      <c r="O24" s="3">
        <f t="shared" si="0"/>
        <v>3.6666666666666665</v>
      </c>
      <c r="P24" s="9">
        <f>H24*K24*L24/1000/1000</f>
        <v>0</v>
      </c>
    </row>
    <row r="25" spans="2:17" ht="18" customHeight="1" thickBot="1" x14ac:dyDescent="0.2">
      <c r="B25" s="120"/>
      <c r="C25" s="13">
        <v>6</v>
      </c>
      <c r="D25" s="4"/>
      <c r="E25" s="70"/>
      <c r="F25" s="70"/>
      <c r="G25" s="3"/>
      <c r="H25" s="24"/>
      <c r="I25" s="10"/>
      <c r="J25" s="10"/>
      <c r="K25" s="5"/>
      <c r="L25" s="3"/>
      <c r="M25" s="3"/>
      <c r="N25" s="3"/>
      <c r="O25" s="3">
        <f>44/12</f>
        <v>3.6666666666666665</v>
      </c>
      <c r="P25" s="25">
        <f>L25*M25*N25*O25</f>
        <v>0</v>
      </c>
    </row>
    <row r="26" spans="2:17" ht="18" customHeight="1" thickBot="1" x14ac:dyDescent="0.2">
      <c r="B26" s="121"/>
      <c r="C26" s="108" t="s">
        <v>10</v>
      </c>
      <c r="D26" s="109"/>
      <c r="E26" s="110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26">
        <f>SUM(P20:P25)</f>
        <v>0</v>
      </c>
    </row>
    <row r="27" spans="2:17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15">
      <c r="B28" s="115" t="s">
        <v>41</v>
      </c>
      <c r="C28" s="116"/>
      <c r="D28" s="116"/>
      <c r="E28" s="39">
        <f>P12</f>
        <v>0</v>
      </c>
      <c r="F28" s="117" t="s">
        <v>44</v>
      </c>
      <c r="G28" s="117"/>
      <c r="H28" s="117"/>
      <c r="I28" s="117"/>
      <c r="J28" s="117"/>
      <c r="K28" s="41">
        <f>P26</f>
        <v>0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">
      <c r="B29" s="118" t="s">
        <v>42</v>
      </c>
      <c r="C29" s="119"/>
      <c r="D29" s="119"/>
      <c r="E29" s="40">
        <f>ROUNDUP(P12-P26,1)</f>
        <v>0</v>
      </c>
      <c r="F29" s="32" t="s">
        <v>45</v>
      </c>
      <c r="G29" s="38" t="s">
        <v>43</v>
      </c>
      <c r="H29" s="34" t="e">
        <f>ROUNDUP(1-P26/P12,3)</f>
        <v>#DIV/0!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15">
      <c r="B31" t="s">
        <v>96</v>
      </c>
      <c r="C31" s="6"/>
      <c r="D31" s="6"/>
      <c r="E31" s="7"/>
      <c r="F31" s="7"/>
      <c r="G31" s="7"/>
      <c r="H31" s="7"/>
      <c r="I31" s="7"/>
      <c r="J31" s="7"/>
      <c r="K31" s="7"/>
      <c r="L31" s="7" t="s">
        <v>95</v>
      </c>
      <c r="N31" s="7"/>
      <c r="O31" s="7"/>
      <c r="P31" s="12"/>
    </row>
    <row r="32" spans="2:17" ht="18" customHeight="1" x14ac:dyDescent="0.15">
      <c r="C32" s="11"/>
      <c r="D32" s="11"/>
      <c r="E32" s="11"/>
      <c r="F32" s="11"/>
    </row>
    <row r="53" spans="2:2" x14ac:dyDescent="0.15">
      <c r="B53" s="54" t="s">
        <v>69</v>
      </c>
    </row>
  </sheetData>
  <mergeCells count="31">
    <mergeCell ref="B28:D28"/>
    <mergeCell ref="F28:J28"/>
    <mergeCell ref="B29:D29"/>
    <mergeCell ref="C26:D26"/>
    <mergeCell ref="E26:O26"/>
    <mergeCell ref="B17:B26"/>
    <mergeCell ref="P17:P18"/>
    <mergeCell ref="O7:O9"/>
    <mergeCell ref="P7:P8"/>
    <mergeCell ref="C12:D12"/>
    <mergeCell ref="E12:O12"/>
    <mergeCell ref="O15:P15"/>
    <mergeCell ref="C17:D19"/>
    <mergeCell ref="E17:E19"/>
    <mergeCell ref="F17:F19"/>
    <mergeCell ref="G17:G19"/>
    <mergeCell ref="H17:H18"/>
    <mergeCell ref="J17:J19"/>
    <mergeCell ref="K17:K18"/>
    <mergeCell ref="N17:N18"/>
    <mergeCell ref="O17:O19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</mergeCells>
  <phoneticPr fontId="4"/>
  <pageMargins left="0.7" right="0.7" top="0.75" bottom="0.75" header="0.3" footer="0.3"/>
  <pageSetup paperSize="9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showGridLines="0" topLeftCell="A25" zoomScale="90" zoomScaleNormal="90" zoomScaleSheetLayoutView="85" workbookViewId="0">
      <selection activeCell="T28" sqref="T28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8.25" bestFit="1" customWidth="1"/>
  </cols>
  <sheetData>
    <row r="1" spans="1:17" x14ac:dyDescent="0.15">
      <c r="A1" t="s">
        <v>99</v>
      </c>
    </row>
    <row r="3" spans="1:17" ht="25.5" x14ac:dyDescent="0.15">
      <c r="B3" s="84" t="s">
        <v>104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34</v>
      </c>
    </row>
    <row r="7" spans="1:17" ht="18" customHeight="1" x14ac:dyDescent="0.15">
      <c r="B7" s="85" t="s">
        <v>111</v>
      </c>
      <c r="C7" s="88" t="s">
        <v>0</v>
      </c>
      <c r="D7" s="89"/>
      <c r="E7" s="94" t="s">
        <v>1</v>
      </c>
      <c r="F7" s="94" t="s">
        <v>2</v>
      </c>
      <c r="G7" s="96" t="s">
        <v>49</v>
      </c>
      <c r="H7" s="98" t="s">
        <v>4</v>
      </c>
      <c r="I7" s="15" t="s">
        <v>20</v>
      </c>
      <c r="J7" s="100" t="s">
        <v>47</v>
      </c>
      <c r="K7" s="98" t="s">
        <v>3</v>
      </c>
      <c r="L7" s="56" t="s">
        <v>39</v>
      </c>
      <c r="M7" s="57" t="s">
        <v>21</v>
      </c>
      <c r="N7" s="102" t="s">
        <v>22</v>
      </c>
      <c r="O7" s="106" t="s">
        <v>51</v>
      </c>
      <c r="P7" s="104" t="s">
        <v>50</v>
      </c>
    </row>
    <row r="8" spans="1:17" ht="18" customHeight="1" x14ac:dyDescent="0.15">
      <c r="B8" s="86"/>
      <c r="C8" s="90"/>
      <c r="D8" s="91"/>
      <c r="E8" s="95"/>
      <c r="F8" s="95"/>
      <c r="G8" s="97"/>
      <c r="H8" s="99"/>
      <c r="I8" s="16" t="s">
        <v>23</v>
      </c>
      <c r="J8" s="99"/>
      <c r="K8" s="99"/>
      <c r="L8" s="58" t="s">
        <v>40</v>
      </c>
      <c r="M8" s="59" t="s">
        <v>24</v>
      </c>
      <c r="N8" s="103"/>
      <c r="O8" s="107"/>
      <c r="P8" s="105"/>
    </row>
    <row r="9" spans="1:17" ht="18" customHeight="1" x14ac:dyDescent="0.15">
      <c r="B9" s="86"/>
      <c r="C9" s="92"/>
      <c r="D9" s="93"/>
      <c r="E9" s="95"/>
      <c r="F9" s="95"/>
      <c r="G9" s="97"/>
      <c r="H9" s="17" t="s">
        <v>31</v>
      </c>
      <c r="I9" s="17" t="s">
        <v>32</v>
      </c>
      <c r="J9" s="101"/>
      <c r="K9" s="17" t="s">
        <v>48</v>
      </c>
      <c r="L9" s="60" t="s">
        <v>52</v>
      </c>
      <c r="M9" s="60" t="s">
        <v>33</v>
      </c>
      <c r="N9" s="60" t="s">
        <v>25</v>
      </c>
      <c r="O9" s="107"/>
      <c r="P9" s="18" t="s">
        <v>70</v>
      </c>
    </row>
    <row r="10" spans="1:17" ht="18" customHeight="1" x14ac:dyDescent="0.15">
      <c r="B10" s="86"/>
      <c r="C10" s="13">
        <v>1</v>
      </c>
      <c r="D10" s="14" t="s">
        <v>6</v>
      </c>
      <c r="E10" s="14" t="s">
        <v>7</v>
      </c>
      <c r="F10" s="14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3">
        <v>117</v>
      </c>
      <c r="M10" s="3">
        <v>37.700000000000003</v>
      </c>
      <c r="N10" s="3">
        <v>1.8700000000000001E-2</v>
      </c>
      <c r="O10" s="3">
        <f>44/12</f>
        <v>3.6666666666666665</v>
      </c>
      <c r="P10" s="9">
        <f>L10*M10*N10*O10</f>
        <v>302.44071000000002</v>
      </c>
      <c r="Q10" s="55" t="s">
        <v>71</v>
      </c>
    </row>
    <row r="11" spans="1:17" ht="18" customHeight="1" thickBot="1" x14ac:dyDescent="0.2">
      <c r="B11" s="86"/>
      <c r="C11" s="13">
        <v>2</v>
      </c>
      <c r="D11" s="14" t="s">
        <v>9</v>
      </c>
      <c r="E11" s="14" t="s">
        <v>8</v>
      </c>
      <c r="F11" s="14" t="s">
        <v>7</v>
      </c>
      <c r="G11" s="3" t="s">
        <v>27</v>
      </c>
      <c r="H11" s="23">
        <v>1400</v>
      </c>
      <c r="I11" s="3">
        <v>10</v>
      </c>
      <c r="J11" s="3">
        <v>250</v>
      </c>
      <c r="K11" s="5">
        <v>250</v>
      </c>
      <c r="L11" s="3">
        <v>87.5</v>
      </c>
      <c r="M11" s="3">
        <v>37.700000000000003</v>
      </c>
      <c r="N11" s="3">
        <v>1.8700000000000001E-2</v>
      </c>
      <c r="O11" s="3">
        <f>44/12</f>
        <v>3.6666666666666665</v>
      </c>
      <c r="P11" s="25">
        <f>L11*M11*N11*O11</f>
        <v>226.1842916666667</v>
      </c>
    </row>
    <row r="12" spans="1:17" ht="18" customHeight="1" thickBot="1" x14ac:dyDescent="0.2">
      <c r="B12" s="87"/>
      <c r="C12" s="108" t="s">
        <v>10</v>
      </c>
      <c r="D12" s="109"/>
      <c r="E12" s="110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37">
        <f>SUM(P10:P11)</f>
        <v>528.62500166666678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H14" s="64" t="s">
        <v>79</v>
      </c>
      <c r="J14" s="7"/>
      <c r="L14" s="7"/>
      <c r="M14" s="7"/>
      <c r="N14" s="7"/>
      <c r="O14" s="7"/>
      <c r="P14" s="8"/>
      <c r="Q14" s="7"/>
    </row>
    <row r="15" spans="1:17" ht="18" customHeight="1" x14ac:dyDescent="0.15">
      <c r="H15" s="64" t="s">
        <v>78</v>
      </c>
      <c r="O15" s="112"/>
      <c r="P15" s="112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 t="s">
        <v>17</v>
      </c>
      <c r="N16" s="1" t="s">
        <v>35</v>
      </c>
      <c r="O16" s="1" t="s">
        <v>19</v>
      </c>
    </row>
    <row r="17" spans="2:17" ht="18" customHeight="1" x14ac:dyDescent="0.15">
      <c r="B17" s="85" t="s">
        <v>110</v>
      </c>
      <c r="C17" s="88" t="s">
        <v>0</v>
      </c>
      <c r="D17" s="89"/>
      <c r="E17" s="94" t="s">
        <v>1</v>
      </c>
      <c r="F17" s="94" t="s">
        <v>2</v>
      </c>
      <c r="G17" s="96" t="s">
        <v>49</v>
      </c>
      <c r="H17" s="113" t="s">
        <v>4</v>
      </c>
      <c r="I17" s="15" t="s">
        <v>20</v>
      </c>
      <c r="J17" s="100" t="s">
        <v>47</v>
      </c>
      <c r="K17" s="113" t="s">
        <v>3</v>
      </c>
      <c r="L17" s="56" t="s">
        <v>39</v>
      </c>
      <c r="M17" s="57" t="s">
        <v>21</v>
      </c>
      <c r="N17" s="102" t="s">
        <v>22</v>
      </c>
      <c r="O17" s="106" t="s">
        <v>51</v>
      </c>
      <c r="P17" s="104" t="s">
        <v>50</v>
      </c>
    </row>
    <row r="18" spans="2:17" ht="18" customHeight="1" x14ac:dyDescent="0.15">
      <c r="B18" s="120"/>
      <c r="C18" s="90"/>
      <c r="D18" s="91"/>
      <c r="E18" s="95"/>
      <c r="F18" s="95"/>
      <c r="G18" s="97"/>
      <c r="H18" s="114"/>
      <c r="I18" s="16" t="s">
        <v>23</v>
      </c>
      <c r="J18" s="99"/>
      <c r="K18" s="114"/>
      <c r="L18" s="58" t="s">
        <v>40</v>
      </c>
      <c r="M18" s="59" t="s">
        <v>24</v>
      </c>
      <c r="N18" s="103"/>
      <c r="O18" s="107"/>
      <c r="P18" s="105"/>
    </row>
    <row r="19" spans="2:17" ht="18" customHeight="1" x14ac:dyDescent="0.15">
      <c r="B19" s="120"/>
      <c r="C19" s="92"/>
      <c r="D19" s="93"/>
      <c r="E19" s="95"/>
      <c r="F19" s="95"/>
      <c r="G19" s="97"/>
      <c r="H19" s="61" t="s">
        <v>31</v>
      </c>
      <c r="I19" s="17" t="s">
        <v>32</v>
      </c>
      <c r="J19" s="101"/>
      <c r="K19" s="61" t="s">
        <v>5</v>
      </c>
      <c r="L19" s="60" t="s">
        <v>52</v>
      </c>
      <c r="M19" s="60" t="s">
        <v>33</v>
      </c>
      <c r="N19" s="60" t="s">
        <v>25</v>
      </c>
      <c r="O19" s="107"/>
      <c r="P19" s="18" t="s">
        <v>70</v>
      </c>
    </row>
    <row r="20" spans="2:17" ht="18" customHeight="1" x14ac:dyDescent="0.15">
      <c r="B20" s="120"/>
      <c r="C20" s="13">
        <v>1</v>
      </c>
      <c r="D20" s="125" t="s">
        <v>6</v>
      </c>
      <c r="E20" s="14" t="s">
        <v>7</v>
      </c>
      <c r="F20" s="14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3">
        <v>2.9</v>
      </c>
      <c r="M20" s="3">
        <v>37.700000000000003</v>
      </c>
      <c r="N20" s="3">
        <v>1.8700000000000001E-2</v>
      </c>
      <c r="O20" s="3">
        <f>44/12</f>
        <v>3.6666666666666665</v>
      </c>
      <c r="P20" s="9">
        <f>L20*M20*N20*O20</f>
        <v>7.4963936666666671</v>
      </c>
    </row>
    <row r="21" spans="2:17" ht="18" customHeight="1" x14ac:dyDescent="0.15">
      <c r="B21" s="120"/>
      <c r="C21" s="13">
        <v>2</v>
      </c>
      <c r="D21" s="99"/>
      <c r="E21" s="14" t="s">
        <v>11</v>
      </c>
      <c r="F21" s="14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122">
        <v>22</v>
      </c>
      <c r="M21" s="123"/>
      <c r="N21" s="123"/>
      <c r="O21" s="124"/>
      <c r="P21" s="9">
        <f>H21*K21*L21/1000/1000</f>
        <v>75.900000000000006</v>
      </c>
      <c r="Q21" s="55" t="s">
        <v>75</v>
      </c>
    </row>
    <row r="22" spans="2:17" ht="18" customHeight="1" x14ac:dyDescent="0.15">
      <c r="B22" s="120"/>
      <c r="C22" s="13">
        <v>3</v>
      </c>
      <c r="D22" s="101"/>
      <c r="E22" s="14" t="s">
        <v>12</v>
      </c>
      <c r="F22" s="14" t="s">
        <v>8</v>
      </c>
      <c r="G22" s="3" t="s">
        <v>29</v>
      </c>
      <c r="H22" s="24">
        <v>5</v>
      </c>
      <c r="I22" s="10">
        <v>100</v>
      </c>
      <c r="J22" s="10">
        <v>250</v>
      </c>
      <c r="K22" s="5">
        <v>2500</v>
      </c>
      <c r="L22" s="3">
        <v>0.4</v>
      </c>
      <c r="M22" s="3">
        <v>37.700000000000003</v>
      </c>
      <c r="N22" s="3">
        <v>1.8700000000000001E-2</v>
      </c>
      <c r="O22" s="3">
        <f>44/12</f>
        <v>3.6666666666666665</v>
      </c>
      <c r="P22" s="9">
        <f t="shared" ref="P22:P23" si="0">L22*M22*N22*O22</f>
        <v>1.0339853333333335</v>
      </c>
    </row>
    <row r="23" spans="2:17" ht="18" customHeight="1" x14ac:dyDescent="0.15">
      <c r="B23" s="120"/>
      <c r="C23" s="13">
        <v>4</v>
      </c>
      <c r="D23" s="125" t="s">
        <v>9</v>
      </c>
      <c r="E23" s="14" t="s">
        <v>8</v>
      </c>
      <c r="F23" s="14" t="s">
        <v>12</v>
      </c>
      <c r="G23" s="3" t="s">
        <v>30</v>
      </c>
      <c r="H23" s="23">
        <v>5</v>
      </c>
      <c r="I23" s="3">
        <v>10</v>
      </c>
      <c r="J23" s="3">
        <v>250</v>
      </c>
      <c r="K23" s="5">
        <v>250</v>
      </c>
      <c r="L23" s="3">
        <v>0.4</v>
      </c>
      <c r="M23" s="3">
        <v>37.700000000000003</v>
      </c>
      <c r="N23" s="3">
        <v>1.8700000000000001E-2</v>
      </c>
      <c r="O23" s="3">
        <f>44/12</f>
        <v>3.6666666666666665</v>
      </c>
      <c r="P23" s="9">
        <f t="shared" si="0"/>
        <v>1.0339853333333335</v>
      </c>
    </row>
    <row r="24" spans="2:17" ht="18" customHeight="1" x14ac:dyDescent="0.15">
      <c r="B24" s="120"/>
      <c r="C24" s="13">
        <v>5</v>
      </c>
      <c r="D24" s="99"/>
      <c r="E24" s="14" t="s">
        <v>12</v>
      </c>
      <c r="F24" s="14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122">
        <v>22</v>
      </c>
      <c r="M24" s="123"/>
      <c r="N24" s="123"/>
      <c r="O24" s="124"/>
      <c r="P24" s="9">
        <f>H24*K24*L24/1000/1000</f>
        <v>7.59</v>
      </c>
    </row>
    <row r="25" spans="2:17" ht="18" customHeight="1" thickBot="1" x14ac:dyDescent="0.2">
      <c r="B25" s="120"/>
      <c r="C25" s="13">
        <v>6</v>
      </c>
      <c r="D25" s="101"/>
      <c r="E25" s="14" t="s">
        <v>11</v>
      </c>
      <c r="F25" s="14" t="s">
        <v>7</v>
      </c>
      <c r="G25" s="3" t="s">
        <v>30</v>
      </c>
      <c r="H25" s="24">
        <v>40</v>
      </c>
      <c r="I25" s="10">
        <v>10</v>
      </c>
      <c r="J25" s="10">
        <v>250</v>
      </c>
      <c r="K25" s="5">
        <v>250</v>
      </c>
      <c r="L25" s="3">
        <v>2.9</v>
      </c>
      <c r="M25" s="3">
        <v>37.700000000000003</v>
      </c>
      <c r="N25" s="3">
        <v>1.8700000000000001E-2</v>
      </c>
      <c r="O25" s="3">
        <f>44/12</f>
        <v>3.6666666666666665</v>
      </c>
      <c r="P25" s="25">
        <f>L25*M25*N25*O25</f>
        <v>7.4963936666666671</v>
      </c>
    </row>
    <row r="26" spans="2:17" ht="18" customHeight="1" thickBot="1" x14ac:dyDescent="0.2">
      <c r="B26" s="121"/>
      <c r="C26" s="108" t="s">
        <v>10</v>
      </c>
      <c r="D26" s="109"/>
      <c r="E26" s="110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26">
        <f>SUM(P20:P25)</f>
        <v>100.550758</v>
      </c>
    </row>
    <row r="27" spans="2:17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15">
      <c r="B28" s="115" t="s">
        <v>41</v>
      </c>
      <c r="C28" s="116"/>
      <c r="D28" s="116"/>
      <c r="E28" s="39">
        <f>P12</f>
        <v>528.62500166666678</v>
      </c>
      <c r="F28" s="117" t="s">
        <v>44</v>
      </c>
      <c r="G28" s="117"/>
      <c r="H28" s="117"/>
      <c r="I28" s="117"/>
      <c r="J28" s="117"/>
      <c r="K28" s="41">
        <f>P26</f>
        <v>100.550758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">
      <c r="B29" s="118" t="s">
        <v>42</v>
      </c>
      <c r="C29" s="119"/>
      <c r="D29" s="119"/>
      <c r="E29" s="40">
        <f>ROUNDUP(P12-P26,1)</f>
        <v>428.1</v>
      </c>
      <c r="F29" s="32" t="s">
        <v>45</v>
      </c>
      <c r="G29" s="38" t="s">
        <v>43</v>
      </c>
      <c r="H29" s="34">
        <f>ROUNDUP(1-P26/P12,3)</f>
        <v>0.81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15">
      <c r="B31" t="s">
        <v>96</v>
      </c>
      <c r="C31" s="6"/>
      <c r="D31" s="6"/>
      <c r="E31" s="7"/>
      <c r="F31" s="7"/>
      <c r="G31" s="7"/>
      <c r="H31" s="7"/>
      <c r="I31" s="7"/>
      <c r="J31" s="7"/>
      <c r="K31" s="7"/>
      <c r="L31" s="7" t="s">
        <v>95</v>
      </c>
      <c r="N31" s="7"/>
      <c r="O31" s="7"/>
      <c r="P31" s="12"/>
    </row>
    <row r="32" spans="2:17" ht="18" customHeight="1" x14ac:dyDescent="0.15">
      <c r="C32" s="11"/>
      <c r="D32" s="11"/>
      <c r="E32" s="11"/>
      <c r="F32" s="11"/>
    </row>
    <row r="53" spans="2:2" x14ac:dyDescent="0.15">
      <c r="B53" s="54" t="s">
        <v>69</v>
      </c>
    </row>
  </sheetData>
  <mergeCells count="35">
    <mergeCell ref="F28:J28"/>
    <mergeCell ref="B29:D29"/>
    <mergeCell ref="B17:B26"/>
    <mergeCell ref="N7:N8"/>
    <mergeCell ref="O7:O9"/>
    <mergeCell ref="C12:D12"/>
    <mergeCell ref="E12:O12"/>
    <mergeCell ref="C26:D26"/>
    <mergeCell ref="E26:O26"/>
    <mergeCell ref="K17:K18"/>
    <mergeCell ref="N17:N18"/>
    <mergeCell ref="O17:O19"/>
    <mergeCell ref="D20:D22"/>
    <mergeCell ref="B28:D28"/>
    <mergeCell ref="L24:O24"/>
    <mergeCell ref="C17:D19"/>
    <mergeCell ref="J7:J9"/>
    <mergeCell ref="F17:F19"/>
    <mergeCell ref="G17:G19"/>
    <mergeCell ref="H17:H18"/>
    <mergeCell ref="B3:P3"/>
    <mergeCell ref="O15:P15"/>
    <mergeCell ref="C7:D9"/>
    <mergeCell ref="E7:E9"/>
    <mergeCell ref="F7:F9"/>
    <mergeCell ref="G7:G9"/>
    <mergeCell ref="H7:H8"/>
    <mergeCell ref="K7:K8"/>
    <mergeCell ref="B7:B12"/>
    <mergeCell ref="P7:P8"/>
    <mergeCell ref="L21:O21"/>
    <mergeCell ref="D23:D25"/>
    <mergeCell ref="J17:J19"/>
    <mergeCell ref="E17:E19"/>
    <mergeCell ref="P17:P18"/>
  </mergeCells>
  <phoneticPr fontId="4"/>
  <pageMargins left="0.7" right="0.7" top="0.75" bottom="0.75" header="0.3" footer="0.3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showGridLines="0" topLeftCell="A10" zoomScaleNormal="100" zoomScaleSheetLayoutView="85" workbookViewId="0">
      <selection activeCell="T23" sqref="T23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2" max="12" width="6.5" bestFit="1" customWidth="1"/>
    <col min="17" max="17" width="8.25" bestFit="1" customWidth="1"/>
  </cols>
  <sheetData>
    <row r="1" spans="1:18" x14ac:dyDescent="0.15">
      <c r="A1" t="s">
        <v>100</v>
      </c>
    </row>
    <row r="3" spans="1:18" ht="25.5" x14ac:dyDescent="0.15">
      <c r="B3" s="84" t="s">
        <v>106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5" spans="1:18" ht="18" customHeight="1" x14ac:dyDescent="0.15"/>
    <row r="6" spans="1:18" ht="18" customHeight="1" thickBot="1" x14ac:dyDescent="0.2">
      <c r="H6" s="1" t="s">
        <v>14</v>
      </c>
      <c r="I6" s="2"/>
      <c r="J6" s="2" t="s">
        <v>36</v>
      </c>
      <c r="K6" s="1" t="s">
        <v>37</v>
      </c>
      <c r="L6" s="1" t="s">
        <v>38</v>
      </c>
      <c r="M6" s="1" t="s">
        <v>18</v>
      </c>
      <c r="N6" s="1" t="s">
        <v>19</v>
      </c>
      <c r="O6" s="1" t="s">
        <v>80</v>
      </c>
      <c r="P6" s="1" t="s">
        <v>81</v>
      </c>
    </row>
    <row r="7" spans="1:18" ht="18" customHeight="1" x14ac:dyDescent="0.15">
      <c r="B7" s="85" t="s">
        <v>109</v>
      </c>
      <c r="C7" s="88" t="s">
        <v>0</v>
      </c>
      <c r="D7" s="89"/>
      <c r="E7" s="94" t="s">
        <v>1</v>
      </c>
      <c r="F7" s="94" t="s">
        <v>2</v>
      </c>
      <c r="G7" s="96" t="s">
        <v>49</v>
      </c>
      <c r="H7" s="126" t="s">
        <v>4</v>
      </c>
      <c r="I7" s="71" t="s">
        <v>20</v>
      </c>
      <c r="J7" s="128" t="s">
        <v>47</v>
      </c>
      <c r="K7" s="98" t="s">
        <v>3</v>
      </c>
      <c r="L7" s="126" t="s">
        <v>76</v>
      </c>
      <c r="M7" s="56" t="s">
        <v>39</v>
      </c>
      <c r="N7" s="72" t="s">
        <v>21</v>
      </c>
      <c r="O7" s="102" t="s">
        <v>22</v>
      </c>
      <c r="P7" s="106" t="s">
        <v>51</v>
      </c>
      <c r="Q7" s="104" t="s">
        <v>50</v>
      </c>
    </row>
    <row r="8" spans="1:18" ht="18" customHeight="1" x14ac:dyDescent="0.15">
      <c r="B8" s="86"/>
      <c r="C8" s="90"/>
      <c r="D8" s="91"/>
      <c r="E8" s="95"/>
      <c r="F8" s="95"/>
      <c r="G8" s="97"/>
      <c r="H8" s="127"/>
      <c r="I8" s="68" t="s">
        <v>23</v>
      </c>
      <c r="J8" s="127"/>
      <c r="K8" s="99"/>
      <c r="L8" s="127"/>
      <c r="M8" s="58" t="s">
        <v>40</v>
      </c>
      <c r="N8" s="73" t="s">
        <v>24</v>
      </c>
      <c r="O8" s="103"/>
      <c r="P8" s="107"/>
      <c r="Q8" s="105"/>
    </row>
    <row r="9" spans="1:18" ht="18" customHeight="1" x14ac:dyDescent="0.15">
      <c r="B9" s="86"/>
      <c r="C9" s="92"/>
      <c r="D9" s="93"/>
      <c r="E9" s="95"/>
      <c r="F9" s="95"/>
      <c r="G9" s="97"/>
      <c r="H9" s="74" t="s">
        <v>31</v>
      </c>
      <c r="I9" s="69" t="s">
        <v>32</v>
      </c>
      <c r="J9" s="129"/>
      <c r="K9" s="69" t="s">
        <v>48</v>
      </c>
      <c r="L9" s="74" t="s">
        <v>77</v>
      </c>
      <c r="M9" s="74" t="s">
        <v>52</v>
      </c>
      <c r="N9" s="74" t="s">
        <v>33</v>
      </c>
      <c r="O9" s="74" t="s">
        <v>25</v>
      </c>
      <c r="P9" s="107"/>
      <c r="Q9" s="18" t="s">
        <v>84</v>
      </c>
    </row>
    <row r="10" spans="1:18" ht="18" customHeight="1" x14ac:dyDescent="0.15">
      <c r="B10" s="86"/>
      <c r="C10" s="13">
        <v>1</v>
      </c>
      <c r="D10" s="70"/>
      <c r="E10" s="70"/>
      <c r="F10" s="70"/>
      <c r="G10" s="3"/>
      <c r="H10" s="23"/>
      <c r="I10" s="3"/>
      <c r="J10" s="3"/>
      <c r="K10" s="5"/>
      <c r="L10" s="62"/>
      <c r="M10" s="36" t="e">
        <f>H10/L10/1000*J10</f>
        <v>#DIV/0!</v>
      </c>
      <c r="N10" s="3"/>
      <c r="O10" s="3"/>
      <c r="P10" s="3">
        <f>44/12</f>
        <v>3.6666666666666665</v>
      </c>
      <c r="Q10" s="9" t="e">
        <f>M10*N10*O10*P10</f>
        <v>#DIV/0!</v>
      </c>
      <c r="R10" s="55"/>
    </row>
    <row r="11" spans="1:18" ht="18" customHeight="1" thickBot="1" x14ac:dyDescent="0.2">
      <c r="B11" s="86"/>
      <c r="C11" s="13">
        <v>2</v>
      </c>
      <c r="D11" s="70"/>
      <c r="E11" s="70"/>
      <c r="F11" s="70"/>
      <c r="G11" s="3"/>
      <c r="H11" s="23"/>
      <c r="I11" s="3"/>
      <c r="J11" s="3"/>
      <c r="K11" s="5"/>
      <c r="L11" s="62"/>
      <c r="M11" s="36" t="e">
        <f>H11/L11/1000*J11</f>
        <v>#DIV/0!</v>
      </c>
      <c r="N11" s="3"/>
      <c r="O11" s="3"/>
      <c r="P11" s="3">
        <f>44/12</f>
        <v>3.6666666666666665</v>
      </c>
      <c r="Q11" s="25" t="e">
        <f>M11*N11*O11*P11</f>
        <v>#DIV/0!</v>
      </c>
    </row>
    <row r="12" spans="1:18" ht="18" customHeight="1" thickBot="1" x14ac:dyDescent="0.2">
      <c r="B12" s="87"/>
      <c r="C12" s="108" t="s">
        <v>10</v>
      </c>
      <c r="D12" s="109"/>
      <c r="E12" s="110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37" t="e">
        <f>SUM(Q10:Q11)</f>
        <v>#DIV/0!</v>
      </c>
    </row>
    <row r="13" spans="1:18" ht="18" customHeight="1" x14ac:dyDescent="0.15">
      <c r="C13" s="6"/>
      <c r="D13" s="6"/>
      <c r="E13" s="7"/>
      <c r="F13" s="7"/>
      <c r="G13" s="7"/>
      <c r="H13" s="64" t="s">
        <v>79</v>
      </c>
      <c r="I13" s="7"/>
      <c r="J13" s="7"/>
      <c r="K13" s="7"/>
      <c r="L13" s="7"/>
      <c r="M13" s="7"/>
      <c r="N13" s="7"/>
      <c r="O13" s="7"/>
      <c r="P13" s="7"/>
      <c r="Q13" s="8"/>
    </row>
    <row r="14" spans="1:18" ht="18" customHeight="1" x14ac:dyDescent="0.15">
      <c r="C14" s="6"/>
      <c r="D14" s="6"/>
      <c r="E14" s="7"/>
      <c r="F14" s="7"/>
      <c r="H14" s="64" t="s">
        <v>78</v>
      </c>
      <c r="J14" s="7"/>
      <c r="K14" s="7"/>
      <c r="L14" s="7"/>
      <c r="M14" s="7"/>
      <c r="N14" s="7"/>
      <c r="O14" s="7"/>
      <c r="P14" s="7"/>
      <c r="Q14" s="8"/>
      <c r="R14" s="7"/>
    </row>
    <row r="15" spans="1:18" ht="18" customHeight="1" x14ac:dyDescent="0.15">
      <c r="H15" s="66" t="s">
        <v>85</v>
      </c>
      <c r="P15" s="112"/>
      <c r="Q15" s="112"/>
      <c r="R15" s="7"/>
    </row>
    <row r="16" spans="1:18" ht="18" customHeight="1" thickBot="1" x14ac:dyDescent="0.2">
      <c r="H16" s="1" t="s">
        <v>14</v>
      </c>
      <c r="I16" s="2"/>
      <c r="J16" s="2" t="s">
        <v>36</v>
      </c>
      <c r="K16" s="1" t="s">
        <v>37</v>
      </c>
      <c r="L16" s="1" t="s">
        <v>38</v>
      </c>
      <c r="M16" s="1" t="s">
        <v>18</v>
      </c>
      <c r="N16" s="1" t="s">
        <v>19</v>
      </c>
      <c r="O16" s="1" t="s">
        <v>80</v>
      </c>
      <c r="P16" s="1" t="s">
        <v>81</v>
      </c>
    </row>
    <row r="17" spans="2:18" ht="18" customHeight="1" x14ac:dyDescent="0.15">
      <c r="B17" s="85" t="s">
        <v>110</v>
      </c>
      <c r="C17" s="88" t="s">
        <v>0</v>
      </c>
      <c r="D17" s="89"/>
      <c r="E17" s="94" t="s">
        <v>1</v>
      </c>
      <c r="F17" s="94" t="s">
        <v>2</v>
      </c>
      <c r="G17" s="96" t="s">
        <v>49</v>
      </c>
      <c r="H17" s="130" t="s">
        <v>4</v>
      </c>
      <c r="I17" s="71" t="s">
        <v>20</v>
      </c>
      <c r="J17" s="128" t="s">
        <v>47</v>
      </c>
      <c r="K17" s="113" t="s">
        <v>3</v>
      </c>
      <c r="L17" s="126" t="s">
        <v>76</v>
      </c>
      <c r="M17" s="56" t="s">
        <v>39</v>
      </c>
      <c r="N17" s="72" t="s">
        <v>21</v>
      </c>
      <c r="O17" s="102" t="s">
        <v>22</v>
      </c>
      <c r="P17" s="106" t="s">
        <v>51</v>
      </c>
      <c r="Q17" s="104" t="s">
        <v>50</v>
      </c>
    </row>
    <row r="18" spans="2:18" ht="18" customHeight="1" x14ac:dyDescent="0.15">
      <c r="B18" s="120"/>
      <c r="C18" s="90"/>
      <c r="D18" s="91"/>
      <c r="E18" s="95"/>
      <c r="F18" s="95"/>
      <c r="G18" s="97"/>
      <c r="H18" s="131"/>
      <c r="I18" s="68" t="s">
        <v>23</v>
      </c>
      <c r="J18" s="127"/>
      <c r="K18" s="114"/>
      <c r="L18" s="127"/>
      <c r="M18" s="58" t="s">
        <v>40</v>
      </c>
      <c r="N18" s="73" t="s">
        <v>24</v>
      </c>
      <c r="O18" s="103"/>
      <c r="P18" s="107"/>
      <c r="Q18" s="105"/>
    </row>
    <row r="19" spans="2:18" ht="18" customHeight="1" x14ac:dyDescent="0.15">
      <c r="B19" s="120"/>
      <c r="C19" s="92"/>
      <c r="D19" s="93"/>
      <c r="E19" s="95"/>
      <c r="F19" s="95"/>
      <c r="G19" s="97"/>
      <c r="H19" s="65" t="s">
        <v>31</v>
      </c>
      <c r="I19" s="69" t="s">
        <v>32</v>
      </c>
      <c r="J19" s="129"/>
      <c r="K19" s="61" t="s">
        <v>5</v>
      </c>
      <c r="L19" s="74" t="s">
        <v>77</v>
      </c>
      <c r="M19" s="74" t="s">
        <v>52</v>
      </c>
      <c r="N19" s="74" t="s">
        <v>33</v>
      </c>
      <c r="O19" s="74" t="s">
        <v>25</v>
      </c>
      <c r="P19" s="107"/>
      <c r="Q19" s="18" t="s">
        <v>82</v>
      </c>
    </row>
    <row r="20" spans="2:18" ht="18" customHeight="1" x14ac:dyDescent="0.15">
      <c r="B20" s="120"/>
      <c r="C20" s="13">
        <v>1</v>
      </c>
      <c r="D20" s="4"/>
      <c r="E20" s="70"/>
      <c r="F20" s="70"/>
      <c r="G20" s="3"/>
      <c r="H20" s="23"/>
      <c r="I20" s="4"/>
      <c r="J20" s="3"/>
      <c r="K20" s="5"/>
      <c r="L20" s="62"/>
      <c r="M20" s="36" t="e">
        <f>H20/L20/1000*J20</f>
        <v>#DIV/0!</v>
      </c>
      <c r="N20" s="3"/>
      <c r="O20" s="3"/>
      <c r="P20" s="3">
        <f t="shared" ref="P20:P24" si="0">44/12</f>
        <v>3.6666666666666665</v>
      </c>
      <c r="Q20" s="25" t="e">
        <f t="shared" ref="Q20:Q24" si="1">M20*N20*O20*P20</f>
        <v>#DIV/0!</v>
      </c>
    </row>
    <row r="21" spans="2:18" ht="18" customHeight="1" x14ac:dyDescent="0.15">
      <c r="B21" s="120"/>
      <c r="C21" s="13">
        <v>2</v>
      </c>
      <c r="D21" s="4"/>
      <c r="E21" s="70"/>
      <c r="F21" s="70"/>
      <c r="G21" s="3"/>
      <c r="H21" s="23"/>
      <c r="I21" s="3"/>
      <c r="J21" s="3"/>
      <c r="K21" s="5"/>
      <c r="L21" s="78"/>
      <c r="M21" s="36" t="e">
        <f t="shared" ref="M21:M25" si="2">H21/L21/1000*J21</f>
        <v>#DIV/0!</v>
      </c>
      <c r="N21" s="78"/>
      <c r="O21" s="78"/>
      <c r="P21" s="3">
        <f t="shared" si="0"/>
        <v>3.6666666666666665</v>
      </c>
      <c r="Q21" s="25" t="e">
        <f t="shared" si="1"/>
        <v>#DIV/0!</v>
      </c>
      <c r="R21" s="55"/>
    </row>
    <row r="22" spans="2:18" ht="18" customHeight="1" x14ac:dyDescent="0.15">
      <c r="B22" s="120"/>
      <c r="C22" s="13">
        <v>3</v>
      </c>
      <c r="D22" s="4"/>
      <c r="E22" s="70"/>
      <c r="F22" s="70"/>
      <c r="G22" s="3"/>
      <c r="H22" s="24"/>
      <c r="I22" s="10"/>
      <c r="J22" s="10"/>
      <c r="K22" s="5"/>
      <c r="L22" s="62"/>
      <c r="M22" s="36" t="e">
        <f t="shared" si="2"/>
        <v>#DIV/0!</v>
      </c>
      <c r="N22" s="3"/>
      <c r="O22" s="3"/>
      <c r="P22" s="3">
        <f t="shared" si="0"/>
        <v>3.6666666666666665</v>
      </c>
      <c r="Q22" s="25" t="e">
        <f t="shared" si="1"/>
        <v>#DIV/0!</v>
      </c>
    </row>
    <row r="23" spans="2:18" ht="18" customHeight="1" x14ac:dyDescent="0.15">
      <c r="B23" s="120"/>
      <c r="C23" s="13">
        <v>4</v>
      </c>
      <c r="D23" s="4"/>
      <c r="E23" s="70"/>
      <c r="F23" s="70"/>
      <c r="G23" s="3"/>
      <c r="H23" s="23"/>
      <c r="I23" s="3"/>
      <c r="J23" s="3"/>
      <c r="K23" s="5"/>
      <c r="L23" s="62"/>
      <c r="M23" s="36" t="e">
        <f t="shared" si="2"/>
        <v>#DIV/0!</v>
      </c>
      <c r="N23" s="3"/>
      <c r="O23" s="3"/>
      <c r="P23" s="3">
        <f t="shared" si="0"/>
        <v>3.6666666666666665</v>
      </c>
      <c r="Q23" s="25" t="e">
        <f t="shared" si="1"/>
        <v>#DIV/0!</v>
      </c>
    </row>
    <row r="24" spans="2:18" ht="18" customHeight="1" x14ac:dyDescent="0.15">
      <c r="B24" s="120"/>
      <c r="C24" s="13">
        <v>5</v>
      </c>
      <c r="D24" s="4"/>
      <c r="E24" s="70"/>
      <c r="F24" s="70"/>
      <c r="G24" s="3"/>
      <c r="H24" s="23"/>
      <c r="I24" s="3"/>
      <c r="J24" s="3"/>
      <c r="K24" s="5"/>
      <c r="L24" s="79"/>
      <c r="M24" s="36" t="e">
        <f t="shared" si="2"/>
        <v>#DIV/0!</v>
      </c>
      <c r="N24" s="78"/>
      <c r="O24" s="78"/>
      <c r="P24" s="3">
        <f t="shared" si="0"/>
        <v>3.6666666666666665</v>
      </c>
      <c r="Q24" s="25" t="e">
        <f t="shared" si="1"/>
        <v>#DIV/0!</v>
      </c>
    </row>
    <row r="25" spans="2:18" ht="18" customHeight="1" thickBot="1" x14ac:dyDescent="0.2">
      <c r="B25" s="120"/>
      <c r="C25" s="13">
        <v>6</v>
      </c>
      <c r="D25" s="4"/>
      <c r="E25" s="70"/>
      <c r="F25" s="70"/>
      <c r="G25" s="3"/>
      <c r="H25" s="24"/>
      <c r="I25" s="10"/>
      <c r="J25" s="10"/>
      <c r="K25" s="5"/>
      <c r="L25" s="62"/>
      <c r="M25" s="36" t="e">
        <f t="shared" si="2"/>
        <v>#DIV/0!</v>
      </c>
      <c r="N25" s="3"/>
      <c r="O25" s="3"/>
      <c r="P25" s="3">
        <f>44/12</f>
        <v>3.6666666666666665</v>
      </c>
      <c r="Q25" s="25" t="e">
        <f>M25*N25*O25*P25</f>
        <v>#DIV/0!</v>
      </c>
    </row>
    <row r="26" spans="2:18" ht="18" customHeight="1" thickBot="1" x14ac:dyDescent="0.2">
      <c r="B26" s="121"/>
      <c r="C26" s="108" t="s">
        <v>10</v>
      </c>
      <c r="D26" s="109"/>
      <c r="E26" s="110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26" t="e">
        <f>SUM(Q20:Q25)</f>
        <v>#DIV/0!</v>
      </c>
    </row>
    <row r="27" spans="2:18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29"/>
    </row>
    <row r="28" spans="2:18" ht="23.25" customHeight="1" x14ac:dyDescent="0.15">
      <c r="B28" s="115" t="s">
        <v>41</v>
      </c>
      <c r="C28" s="116"/>
      <c r="D28" s="116"/>
      <c r="E28" s="39" t="e">
        <f>Q12</f>
        <v>#DIV/0!</v>
      </c>
      <c r="F28" s="132" t="s">
        <v>44</v>
      </c>
      <c r="G28" s="132"/>
      <c r="H28" s="132"/>
      <c r="I28" s="132"/>
      <c r="J28" s="132"/>
      <c r="K28" s="41" t="e">
        <f>Q26</f>
        <v>#DIV/0!</v>
      </c>
      <c r="L28" s="63" t="s">
        <v>46</v>
      </c>
      <c r="M28" s="30"/>
      <c r="N28" s="30"/>
      <c r="O28" s="30"/>
      <c r="P28" s="30"/>
      <c r="Q28" s="31"/>
    </row>
    <row r="29" spans="2:18" ht="23.25" customHeight="1" thickBot="1" x14ac:dyDescent="0.2">
      <c r="B29" s="118" t="s">
        <v>42</v>
      </c>
      <c r="C29" s="119"/>
      <c r="D29" s="119"/>
      <c r="E29" s="40" t="e">
        <f>ROUNDUP(Q12-Q26,1)</f>
        <v>#DIV/0!</v>
      </c>
      <c r="F29" s="32" t="s">
        <v>45</v>
      </c>
      <c r="G29" s="38" t="s">
        <v>43</v>
      </c>
      <c r="H29" s="34" t="e">
        <f>ROUNDUP(1-Q26/Q12,3)</f>
        <v>#DIV/0!</v>
      </c>
      <c r="I29" s="32"/>
      <c r="J29" s="32"/>
      <c r="K29" s="32"/>
      <c r="L29" s="32"/>
      <c r="M29" s="32"/>
      <c r="N29" s="32"/>
      <c r="O29" s="32"/>
      <c r="P29" s="32"/>
      <c r="Q29" s="33"/>
    </row>
    <row r="30" spans="2:18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12"/>
    </row>
    <row r="31" spans="2:18" ht="18" customHeight="1" x14ac:dyDescent="0.15">
      <c r="B31" t="s">
        <v>72</v>
      </c>
      <c r="C31" s="6"/>
      <c r="D31" s="6"/>
      <c r="E31" s="7"/>
      <c r="F31" s="7"/>
      <c r="G31" s="7"/>
      <c r="H31" s="7" t="s">
        <v>95</v>
      </c>
      <c r="I31" s="7"/>
      <c r="J31" s="7"/>
      <c r="K31" s="7"/>
      <c r="L31" s="7"/>
      <c r="M31" s="7"/>
      <c r="N31" s="7"/>
      <c r="O31" s="7"/>
      <c r="P31" t="s">
        <v>96</v>
      </c>
    </row>
    <row r="32" spans="2:18" ht="18" customHeight="1" x14ac:dyDescent="0.15">
      <c r="C32" s="11"/>
      <c r="D32" s="11"/>
      <c r="E32" s="11"/>
      <c r="F32" s="11"/>
    </row>
    <row r="52" spans="2:16" x14ac:dyDescent="0.15">
      <c r="B52" s="54" t="s">
        <v>69</v>
      </c>
    </row>
    <row r="53" spans="2:16" x14ac:dyDescent="0.15">
      <c r="P53" s="54" t="s">
        <v>69</v>
      </c>
    </row>
  </sheetData>
  <mergeCells count="33">
    <mergeCell ref="B29:D29"/>
    <mergeCell ref="C26:D26"/>
    <mergeCell ref="E26:P26"/>
    <mergeCell ref="B28:D28"/>
    <mergeCell ref="F28:J28"/>
    <mergeCell ref="Q17:Q18"/>
    <mergeCell ref="B17:B26"/>
    <mergeCell ref="C17:D19"/>
    <mergeCell ref="E17:E19"/>
    <mergeCell ref="F17:F19"/>
    <mergeCell ref="G17:G19"/>
    <mergeCell ref="H17:H18"/>
    <mergeCell ref="J17:J19"/>
    <mergeCell ref="K17:K18"/>
    <mergeCell ref="L17:L18"/>
    <mergeCell ref="O17:O18"/>
    <mergeCell ref="P17:P19"/>
    <mergeCell ref="P15:Q15"/>
    <mergeCell ref="B3:Q3"/>
    <mergeCell ref="B7:B12"/>
    <mergeCell ref="C7:D9"/>
    <mergeCell ref="E7:E9"/>
    <mergeCell ref="F7:F9"/>
    <mergeCell ref="G7:G9"/>
    <mergeCell ref="H7:H8"/>
    <mergeCell ref="J7:J9"/>
    <mergeCell ref="K7:K8"/>
    <mergeCell ref="L7:L8"/>
    <mergeCell ref="O7:O8"/>
    <mergeCell ref="P7:P9"/>
    <mergeCell ref="Q7:Q8"/>
    <mergeCell ref="C12:D12"/>
    <mergeCell ref="E12:P12"/>
  </mergeCells>
  <phoneticPr fontId="4"/>
  <pageMargins left="0.7" right="0.7" top="0.75" bottom="0.75" header="0.3" footer="0.3"/>
  <pageSetup paperSize="9"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showGridLines="0" topLeftCell="A10" zoomScale="80" zoomScaleNormal="80" zoomScaleSheetLayoutView="85" workbookViewId="0">
      <selection activeCell="S14" sqref="S14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2" max="12" width="6.5" bestFit="1" customWidth="1"/>
    <col min="17" max="17" width="8.25" bestFit="1" customWidth="1"/>
  </cols>
  <sheetData>
    <row r="1" spans="1:18" x14ac:dyDescent="0.15">
      <c r="A1" t="s">
        <v>100</v>
      </c>
    </row>
    <row r="3" spans="1:18" ht="25.5" x14ac:dyDescent="0.15">
      <c r="B3" s="84" t="s">
        <v>106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5" spans="1:18" ht="18" customHeight="1" x14ac:dyDescent="0.15"/>
    <row r="6" spans="1:18" ht="18" customHeight="1" thickBot="1" x14ac:dyDescent="0.2">
      <c r="H6" s="1" t="s">
        <v>14</v>
      </c>
      <c r="I6" s="2"/>
      <c r="J6" s="2" t="s">
        <v>36</v>
      </c>
      <c r="K6" s="1" t="s">
        <v>37</v>
      </c>
      <c r="L6" s="1" t="s">
        <v>38</v>
      </c>
      <c r="M6" s="1" t="s">
        <v>18</v>
      </c>
      <c r="N6" s="1" t="s">
        <v>19</v>
      </c>
      <c r="O6" s="1" t="s">
        <v>80</v>
      </c>
      <c r="P6" s="1" t="s">
        <v>81</v>
      </c>
    </row>
    <row r="7" spans="1:18" ht="18" customHeight="1" x14ac:dyDescent="0.15">
      <c r="B7" s="85" t="s">
        <v>109</v>
      </c>
      <c r="C7" s="88" t="s">
        <v>0</v>
      </c>
      <c r="D7" s="89"/>
      <c r="E7" s="94" t="s">
        <v>1</v>
      </c>
      <c r="F7" s="94" t="s">
        <v>2</v>
      </c>
      <c r="G7" s="96" t="s">
        <v>49</v>
      </c>
      <c r="H7" s="126" t="s">
        <v>4</v>
      </c>
      <c r="I7" s="71" t="s">
        <v>20</v>
      </c>
      <c r="J7" s="128" t="s">
        <v>47</v>
      </c>
      <c r="K7" s="98" t="s">
        <v>3</v>
      </c>
      <c r="L7" s="126" t="s">
        <v>76</v>
      </c>
      <c r="M7" s="56" t="s">
        <v>39</v>
      </c>
      <c r="N7" s="72" t="s">
        <v>21</v>
      </c>
      <c r="O7" s="102" t="s">
        <v>22</v>
      </c>
      <c r="P7" s="106" t="s">
        <v>51</v>
      </c>
      <c r="Q7" s="104" t="s">
        <v>50</v>
      </c>
    </row>
    <row r="8" spans="1:18" ht="18" customHeight="1" x14ac:dyDescent="0.15">
      <c r="B8" s="86"/>
      <c r="C8" s="90"/>
      <c r="D8" s="91"/>
      <c r="E8" s="95"/>
      <c r="F8" s="95"/>
      <c r="G8" s="97"/>
      <c r="H8" s="127"/>
      <c r="I8" s="68" t="s">
        <v>23</v>
      </c>
      <c r="J8" s="127"/>
      <c r="K8" s="99"/>
      <c r="L8" s="127"/>
      <c r="M8" s="58" t="s">
        <v>40</v>
      </c>
      <c r="N8" s="73" t="s">
        <v>24</v>
      </c>
      <c r="O8" s="103"/>
      <c r="P8" s="107"/>
      <c r="Q8" s="105"/>
    </row>
    <row r="9" spans="1:18" ht="18" customHeight="1" x14ac:dyDescent="0.15">
      <c r="B9" s="86"/>
      <c r="C9" s="92"/>
      <c r="D9" s="93"/>
      <c r="E9" s="95"/>
      <c r="F9" s="95"/>
      <c r="G9" s="97"/>
      <c r="H9" s="74" t="s">
        <v>31</v>
      </c>
      <c r="I9" s="69" t="s">
        <v>32</v>
      </c>
      <c r="J9" s="129"/>
      <c r="K9" s="69" t="s">
        <v>48</v>
      </c>
      <c r="L9" s="74" t="s">
        <v>77</v>
      </c>
      <c r="M9" s="74" t="s">
        <v>52</v>
      </c>
      <c r="N9" s="74" t="s">
        <v>33</v>
      </c>
      <c r="O9" s="74" t="s">
        <v>25</v>
      </c>
      <c r="P9" s="107"/>
      <c r="Q9" s="18" t="s">
        <v>84</v>
      </c>
    </row>
    <row r="10" spans="1:18" ht="18" customHeight="1" x14ac:dyDescent="0.15">
      <c r="B10" s="86"/>
      <c r="C10" s="13">
        <v>1</v>
      </c>
      <c r="D10" s="70" t="s">
        <v>6</v>
      </c>
      <c r="E10" s="70" t="s">
        <v>7</v>
      </c>
      <c r="F10" s="70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62">
        <v>2.89</v>
      </c>
      <c r="M10" s="36">
        <f>H10/L10/1000*J10</f>
        <v>121.10726643598615</v>
      </c>
      <c r="N10" s="3">
        <v>37.700000000000003</v>
      </c>
      <c r="O10" s="3">
        <v>1.8700000000000001E-2</v>
      </c>
      <c r="P10" s="3">
        <f>44/12</f>
        <v>3.6666666666666665</v>
      </c>
      <c r="Q10" s="9">
        <f>M10*N10*O10*P10</f>
        <v>313.05784313725485</v>
      </c>
      <c r="R10" s="55" t="s">
        <v>83</v>
      </c>
    </row>
    <row r="11" spans="1:18" ht="18" customHeight="1" thickBot="1" x14ac:dyDescent="0.2">
      <c r="B11" s="86"/>
      <c r="C11" s="13">
        <v>2</v>
      </c>
      <c r="D11" s="70" t="s">
        <v>9</v>
      </c>
      <c r="E11" s="70" t="s">
        <v>8</v>
      </c>
      <c r="F11" s="70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62">
        <v>2.89</v>
      </c>
      <c r="M11" s="36">
        <f>H11/L11/1000*J11</f>
        <v>121.10726643598615</v>
      </c>
      <c r="N11" s="3">
        <v>37.700000000000003</v>
      </c>
      <c r="O11" s="3">
        <v>1.8700000000000001E-2</v>
      </c>
      <c r="P11" s="3">
        <f>44/12</f>
        <v>3.6666666666666665</v>
      </c>
      <c r="Q11" s="25">
        <f>M11*N11*O11*P11</f>
        <v>313.05784313725485</v>
      </c>
    </row>
    <row r="12" spans="1:18" ht="18" customHeight="1" thickBot="1" x14ac:dyDescent="0.2">
      <c r="B12" s="87"/>
      <c r="C12" s="108" t="s">
        <v>10</v>
      </c>
      <c r="D12" s="109"/>
      <c r="E12" s="110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37">
        <f>SUM(Q10:Q11)</f>
        <v>626.1156862745097</v>
      </c>
    </row>
    <row r="13" spans="1:18" ht="18" customHeight="1" x14ac:dyDescent="0.15">
      <c r="C13" s="6"/>
      <c r="D13" s="6"/>
      <c r="E13" s="7"/>
      <c r="F13" s="7"/>
      <c r="G13" s="7"/>
      <c r="H13" s="64" t="s">
        <v>79</v>
      </c>
      <c r="I13" s="7"/>
      <c r="J13" s="7"/>
      <c r="K13" s="7"/>
      <c r="L13" s="7"/>
      <c r="M13" s="7"/>
      <c r="N13" s="7"/>
      <c r="O13" s="7"/>
      <c r="P13" s="7"/>
      <c r="Q13" s="8"/>
    </row>
    <row r="14" spans="1:18" ht="18" customHeight="1" x14ac:dyDescent="0.15">
      <c r="C14" s="6"/>
      <c r="D14" s="6"/>
      <c r="E14" s="7"/>
      <c r="F14" s="7"/>
      <c r="H14" s="64" t="s">
        <v>78</v>
      </c>
      <c r="J14" s="7"/>
      <c r="K14" s="7"/>
      <c r="L14" s="7"/>
      <c r="M14" s="7"/>
      <c r="N14" s="7"/>
      <c r="O14" s="7"/>
      <c r="P14" s="7"/>
      <c r="Q14" s="8"/>
      <c r="R14" s="7"/>
    </row>
    <row r="15" spans="1:18" ht="18" customHeight="1" x14ac:dyDescent="0.15">
      <c r="H15" s="66" t="s">
        <v>85</v>
      </c>
      <c r="P15" s="112"/>
      <c r="Q15" s="112"/>
      <c r="R15" s="7"/>
    </row>
    <row r="16" spans="1:18" ht="18" customHeight="1" thickBot="1" x14ac:dyDescent="0.2">
      <c r="H16" s="1" t="s">
        <v>14</v>
      </c>
      <c r="I16" s="2"/>
      <c r="J16" s="2" t="s">
        <v>36</v>
      </c>
      <c r="K16" s="1" t="s">
        <v>37</v>
      </c>
      <c r="L16" s="1" t="s">
        <v>38</v>
      </c>
      <c r="M16" s="1" t="s">
        <v>18</v>
      </c>
      <c r="N16" s="1" t="s">
        <v>19</v>
      </c>
      <c r="O16" s="1" t="s">
        <v>80</v>
      </c>
      <c r="P16" s="1" t="s">
        <v>81</v>
      </c>
    </row>
    <row r="17" spans="2:18" ht="18" customHeight="1" x14ac:dyDescent="0.15">
      <c r="B17" s="85" t="s">
        <v>110</v>
      </c>
      <c r="C17" s="88" t="s">
        <v>0</v>
      </c>
      <c r="D17" s="89"/>
      <c r="E17" s="94" t="s">
        <v>1</v>
      </c>
      <c r="F17" s="94" t="s">
        <v>2</v>
      </c>
      <c r="G17" s="96" t="s">
        <v>49</v>
      </c>
      <c r="H17" s="130" t="s">
        <v>4</v>
      </c>
      <c r="I17" s="71" t="s">
        <v>20</v>
      </c>
      <c r="J17" s="128" t="s">
        <v>47</v>
      </c>
      <c r="K17" s="113" t="s">
        <v>3</v>
      </c>
      <c r="L17" s="126" t="s">
        <v>76</v>
      </c>
      <c r="M17" s="56" t="s">
        <v>39</v>
      </c>
      <c r="N17" s="72" t="s">
        <v>21</v>
      </c>
      <c r="O17" s="102" t="s">
        <v>22</v>
      </c>
      <c r="P17" s="106" t="s">
        <v>51</v>
      </c>
      <c r="Q17" s="104" t="s">
        <v>50</v>
      </c>
    </row>
    <row r="18" spans="2:18" ht="18" customHeight="1" x14ac:dyDescent="0.15">
      <c r="B18" s="120"/>
      <c r="C18" s="90"/>
      <c r="D18" s="91"/>
      <c r="E18" s="95"/>
      <c r="F18" s="95"/>
      <c r="G18" s="97"/>
      <c r="H18" s="131"/>
      <c r="I18" s="68" t="s">
        <v>23</v>
      </c>
      <c r="J18" s="127"/>
      <c r="K18" s="114"/>
      <c r="L18" s="127"/>
      <c r="M18" s="58" t="s">
        <v>40</v>
      </c>
      <c r="N18" s="73" t="s">
        <v>24</v>
      </c>
      <c r="O18" s="103"/>
      <c r="P18" s="107"/>
      <c r="Q18" s="105"/>
    </row>
    <row r="19" spans="2:18" ht="18" customHeight="1" x14ac:dyDescent="0.15">
      <c r="B19" s="120"/>
      <c r="C19" s="92"/>
      <c r="D19" s="93"/>
      <c r="E19" s="95"/>
      <c r="F19" s="95"/>
      <c r="G19" s="97"/>
      <c r="H19" s="65" t="s">
        <v>31</v>
      </c>
      <c r="I19" s="69" t="s">
        <v>32</v>
      </c>
      <c r="J19" s="129"/>
      <c r="K19" s="61" t="s">
        <v>5</v>
      </c>
      <c r="L19" s="74" t="s">
        <v>77</v>
      </c>
      <c r="M19" s="74" t="s">
        <v>52</v>
      </c>
      <c r="N19" s="74" t="s">
        <v>33</v>
      </c>
      <c r="O19" s="74" t="s">
        <v>25</v>
      </c>
      <c r="P19" s="107"/>
      <c r="Q19" s="18" t="s">
        <v>82</v>
      </c>
    </row>
    <row r="20" spans="2:18" ht="18" customHeight="1" x14ac:dyDescent="0.15">
      <c r="B20" s="120"/>
      <c r="C20" s="13">
        <v>1</v>
      </c>
      <c r="D20" s="125" t="s">
        <v>6</v>
      </c>
      <c r="E20" s="70" t="s">
        <v>7</v>
      </c>
      <c r="F20" s="70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62">
        <v>2.89</v>
      </c>
      <c r="M20" s="36">
        <f>H20/L20/1000*J20</f>
        <v>3.4602076124567471</v>
      </c>
      <c r="N20" s="3">
        <v>37.700000000000003</v>
      </c>
      <c r="O20" s="3">
        <v>1.8700000000000001E-2</v>
      </c>
      <c r="P20" s="3">
        <f>44/12</f>
        <v>3.6666666666666665</v>
      </c>
      <c r="Q20" s="9">
        <f>M20*N20*O20*P20</f>
        <v>8.9445098039215676</v>
      </c>
    </row>
    <row r="21" spans="2:18" ht="18" customHeight="1" x14ac:dyDescent="0.15">
      <c r="B21" s="120"/>
      <c r="C21" s="13">
        <v>2</v>
      </c>
      <c r="D21" s="99"/>
      <c r="E21" s="70" t="s">
        <v>11</v>
      </c>
      <c r="F21" s="70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133">
        <v>22</v>
      </c>
      <c r="M21" s="134"/>
      <c r="N21" s="134"/>
      <c r="O21" s="134"/>
      <c r="P21" s="135"/>
      <c r="Q21" s="9">
        <f>H21*K21*L21/1000/1000</f>
        <v>75.900000000000006</v>
      </c>
      <c r="R21" s="55" t="s">
        <v>75</v>
      </c>
    </row>
    <row r="22" spans="2:18" ht="18" customHeight="1" x14ac:dyDescent="0.15">
      <c r="B22" s="120"/>
      <c r="C22" s="13">
        <v>3</v>
      </c>
      <c r="D22" s="101"/>
      <c r="E22" s="70" t="s">
        <v>12</v>
      </c>
      <c r="F22" s="70" t="s">
        <v>8</v>
      </c>
      <c r="G22" s="3" t="s">
        <v>28</v>
      </c>
      <c r="H22" s="24">
        <v>5</v>
      </c>
      <c r="I22" s="10">
        <v>100</v>
      </c>
      <c r="J22" s="10">
        <v>250</v>
      </c>
      <c r="K22" s="5">
        <v>2500</v>
      </c>
      <c r="L22" s="62">
        <v>2.89</v>
      </c>
      <c r="M22" s="36">
        <f t="shared" ref="M22:M23" si="0">H22/L22/1000*J22</f>
        <v>0.43252595155709339</v>
      </c>
      <c r="N22" s="3">
        <v>37.700000000000003</v>
      </c>
      <c r="O22" s="3">
        <v>1.8700000000000001E-2</v>
      </c>
      <c r="P22" s="3">
        <f>44/12</f>
        <v>3.6666666666666665</v>
      </c>
      <c r="Q22" s="9">
        <f t="shared" ref="Q22:Q23" si="1">M22*N22*O22*P22</f>
        <v>1.1180637254901959</v>
      </c>
    </row>
    <row r="23" spans="2:18" ht="18" customHeight="1" x14ac:dyDescent="0.15">
      <c r="B23" s="120"/>
      <c r="C23" s="13">
        <v>4</v>
      </c>
      <c r="D23" s="125" t="s">
        <v>9</v>
      </c>
      <c r="E23" s="70" t="s">
        <v>8</v>
      </c>
      <c r="F23" s="70" t="s">
        <v>12</v>
      </c>
      <c r="G23" s="3" t="s">
        <v>28</v>
      </c>
      <c r="H23" s="23">
        <v>5</v>
      </c>
      <c r="I23" s="3">
        <v>10</v>
      </c>
      <c r="J23" s="3">
        <v>250</v>
      </c>
      <c r="K23" s="5">
        <v>250</v>
      </c>
      <c r="L23" s="62">
        <v>2.89</v>
      </c>
      <c r="M23" s="36">
        <f t="shared" si="0"/>
        <v>0.43252595155709339</v>
      </c>
      <c r="N23" s="3">
        <v>37.700000000000003</v>
      </c>
      <c r="O23" s="3">
        <v>1.8700000000000001E-2</v>
      </c>
      <c r="P23" s="3">
        <f>44/12</f>
        <v>3.6666666666666665</v>
      </c>
      <c r="Q23" s="9">
        <f t="shared" si="1"/>
        <v>1.1180637254901959</v>
      </c>
    </row>
    <row r="24" spans="2:18" ht="18" customHeight="1" x14ac:dyDescent="0.15">
      <c r="B24" s="120"/>
      <c r="C24" s="13">
        <v>5</v>
      </c>
      <c r="D24" s="99"/>
      <c r="E24" s="70" t="s">
        <v>12</v>
      </c>
      <c r="F24" s="70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122">
        <v>22</v>
      </c>
      <c r="M24" s="123"/>
      <c r="N24" s="123"/>
      <c r="O24" s="123"/>
      <c r="P24" s="124"/>
      <c r="Q24" s="9">
        <f>H24*K24*L24/1000/1000</f>
        <v>7.59</v>
      </c>
    </row>
    <row r="25" spans="2:18" ht="18" customHeight="1" thickBot="1" x14ac:dyDescent="0.2">
      <c r="B25" s="120"/>
      <c r="C25" s="13">
        <v>6</v>
      </c>
      <c r="D25" s="101"/>
      <c r="E25" s="70" t="s">
        <v>11</v>
      </c>
      <c r="F25" s="70" t="s">
        <v>7</v>
      </c>
      <c r="G25" s="3" t="s">
        <v>28</v>
      </c>
      <c r="H25" s="24">
        <v>40</v>
      </c>
      <c r="I25" s="10">
        <v>10</v>
      </c>
      <c r="J25" s="10">
        <v>250</v>
      </c>
      <c r="K25" s="5">
        <v>250</v>
      </c>
      <c r="L25" s="62">
        <v>2.89</v>
      </c>
      <c r="M25" s="36">
        <f>H25/L25/1000*J25</f>
        <v>3.4602076124567471</v>
      </c>
      <c r="N25" s="3">
        <v>37.700000000000003</v>
      </c>
      <c r="O25" s="3">
        <v>1.8700000000000001E-2</v>
      </c>
      <c r="P25" s="3">
        <f>44/12</f>
        <v>3.6666666666666665</v>
      </c>
      <c r="Q25" s="25">
        <f>M25*N25*O25*P25</f>
        <v>8.9445098039215676</v>
      </c>
    </row>
    <row r="26" spans="2:18" ht="18" customHeight="1" thickBot="1" x14ac:dyDescent="0.2">
      <c r="B26" s="121"/>
      <c r="C26" s="108" t="s">
        <v>10</v>
      </c>
      <c r="D26" s="109"/>
      <c r="E26" s="110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26">
        <f>SUM(Q20:Q25)</f>
        <v>103.61514705882354</v>
      </c>
    </row>
    <row r="27" spans="2:18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29"/>
    </row>
    <row r="28" spans="2:18" ht="23.25" customHeight="1" x14ac:dyDescent="0.15">
      <c r="B28" s="115" t="s">
        <v>41</v>
      </c>
      <c r="C28" s="116"/>
      <c r="D28" s="116"/>
      <c r="E28" s="39">
        <f>Q12</f>
        <v>626.1156862745097</v>
      </c>
      <c r="F28" s="132" t="s">
        <v>44</v>
      </c>
      <c r="G28" s="132"/>
      <c r="H28" s="132"/>
      <c r="I28" s="132"/>
      <c r="J28" s="132"/>
      <c r="K28" s="41">
        <f>Q26</f>
        <v>103.61514705882354</v>
      </c>
      <c r="L28" s="63" t="s">
        <v>46</v>
      </c>
      <c r="M28" s="30"/>
      <c r="N28" s="30"/>
      <c r="O28" s="30"/>
      <c r="P28" s="30"/>
      <c r="Q28" s="31"/>
    </row>
    <row r="29" spans="2:18" ht="23.25" customHeight="1" thickBot="1" x14ac:dyDescent="0.2">
      <c r="B29" s="118" t="s">
        <v>42</v>
      </c>
      <c r="C29" s="119"/>
      <c r="D29" s="119"/>
      <c r="E29" s="40">
        <f>ROUNDUP(Q12-Q26,1)</f>
        <v>522.6</v>
      </c>
      <c r="F29" s="32" t="s">
        <v>45</v>
      </c>
      <c r="G29" s="38" t="s">
        <v>43</v>
      </c>
      <c r="H29" s="34">
        <f>ROUNDUP(1-Q26/Q12,3)</f>
        <v>0.83499999999999996</v>
      </c>
      <c r="I29" s="32"/>
      <c r="J29" s="32"/>
      <c r="K29" s="32"/>
      <c r="L29" s="32"/>
      <c r="M29" s="32"/>
      <c r="N29" s="32"/>
      <c r="O29" s="32"/>
      <c r="P29" s="32"/>
      <c r="Q29" s="33"/>
    </row>
    <row r="30" spans="2:18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12"/>
    </row>
    <row r="31" spans="2:18" ht="18" customHeight="1" x14ac:dyDescent="0.15">
      <c r="B31" t="s">
        <v>72</v>
      </c>
      <c r="C31" s="6"/>
      <c r="D31" s="6"/>
      <c r="E31" s="7"/>
      <c r="F31" s="7"/>
      <c r="G31" s="7"/>
      <c r="H31" s="7" t="s">
        <v>95</v>
      </c>
      <c r="I31" s="7"/>
      <c r="J31" s="7"/>
      <c r="K31" s="7"/>
      <c r="L31" s="7"/>
      <c r="M31" s="7"/>
      <c r="N31" s="7"/>
      <c r="O31" s="7"/>
      <c r="P31" t="s">
        <v>96</v>
      </c>
    </row>
    <row r="32" spans="2:18" ht="18" customHeight="1" x14ac:dyDescent="0.15">
      <c r="C32" s="11"/>
      <c r="D32" s="11"/>
      <c r="E32" s="11"/>
      <c r="F32" s="11"/>
    </row>
    <row r="52" spans="2:16" x14ac:dyDescent="0.15">
      <c r="B52" s="54" t="s">
        <v>69</v>
      </c>
    </row>
    <row r="53" spans="2:16" x14ac:dyDescent="0.15">
      <c r="P53" s="54" t="s">
        <v>69</v>
      </c>
    </row>
  </sheetData>
  <mergeCells count="37">
    <mergeCell ref="B29:D29"/>
    <mergeCell ref="L21:P21"/>
    <mergeCell ref="D23:D25"/>
    <mergeCell ref="L24:P24"/>
    <mergeCell ref="C26:D26"/>
    <mergeCell ref="E26:P26"/>
    <mergeCell ref="B28:D28"/>
    <mergeCell ref="F28:J28"/>
    <mergeCell ref="Q17:Q18"/>
    <mergeCell ref="B17:B26"/>
    <mergeCell ref="C17:D19"/>
    <mergeCell ref="E17:E19"/>
    <mergeCell ref="F17:F19"/>
    <mergeCell ref="G17:G19"/>
    <mergeCell ref="H17:H18"/>
    <mergeCell ref="D20:D22"/>
    <mergeCell ref="J17:J19"/>
    <mergeCell ref="K17:K18"/>
    <mergeCell ref="L17:L18"/>
    <mergeCell ref="O17:O18"/>
    <mergeCell ref="P17:P19"/>
    <mergeCell ref="P15:Q15"/>
    <mergeCell ref="B3:Q3"/>
    <mergeCell ref="B7:B12"/>
    <mergeCell ref="C7:D9"/>
    <mergeCell ref="E7:E9"/>
    <mergeCell ref="F7:F9"/>
    <mergeCell ref="G7:G9"/>
    <mergeCell ref="H7:H8"/>
    <mergeCell ref="J7:J9"/>
    <mergeCell ref="K7:K8"/>
    <mergeCell ref="L7:L8"/>
    <mergeCell ref="O7:O8"/>
    <mergeCell ref="P7:P9"/>
    <mergeCell ref="Q7:Q8"/>
    <mergeCell ref="C12:D12"/>
    <mergeCell ref="E12:P12"/>
  </mergeCells>
  <phoneticPr fontId="4"/>
  <pageMargins left="0.7" right="0.7" top="0.75" bottom="0.75" header="0.3" footer="0.3"/>
  <pageSetup paperSize="9" scale="5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5"/>
  <sheetViews>
    <sheetView showGridLines="0" topLeftCell="A16" zoomScale="80" zoomScaleNormal="80" workbookViewId="0">
      <selection activeCell="S25" sqref="S25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9.625" bestFit="1" customWidth="1"/>
    <col min="20" max="20" width="1.75" customWidth="1"/>
  </cols>
  <sheetData>
    <row r="1" spans="1:17" x14ac:dyDescent="0.15">
      <c r="A1" t="s">
        <v>101</v>
      </c>
    </row>
    <row r="3" spans="1:17" ht="25.5" x14ac:dyDescent="0.15">
      <c r="B3" s="84" t="s">
        <v>106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1:17" ht="18" customHeight="1" x14ac:dyDescent="0.15">
      <c r="B7" s="85" t="s">
        <v>109</v>
      </c>
      <c r="C7" s="88" t="s">
        <v>0</v>
      </c>
      <c r="D7" s="89"/>
      <c r="E7" s="94" t="s">
        <v>1</v>
      </c>
      <c r="F7" s="94" t="s">
        <v>2</v>
      </c>
      <c r="G7" s="96" t="s">
        <v>49</v>
      </c>
      <c r="H7" s="126" t="s">
        <v>4</v>
      </c>
      <c r="I7" s="71" t="s">
        <v>20</v>
      </c>
      <c r="J7" s="100" t="s">
        <v>47</v>
      </c>
      <c r="K7" s="126" t="s">
        <v>3</v>
      </c>
      <c r="L7" s="56" t="s">
        <v>53</v>
      </c>
      <c r="M7" s="72" t="s">
        <v>21</v>
      </c>
      <c r="N7" s="102" t="s">
        <v>22</v>
      </c>
      <c r="O7" s="106" t="s">
        <v>51</v>
      </c>
      <c r="P7" s="104" t="s">
        <v>50</v>
      </c>
    </row>
    <row r="8" spans="1:17" ht="18" customHeight="1" x14ac:dyDescent="0.15">
      <c r="B8" s="86"/>
      <c r="C8" s="90"/>
      <c r="D8" s="91"/>
      <c r="E8" s="95"/>
      <c r="F8" s="95"/>
      <c r="G8" s="97"/>
      <c r="H8" s="127"/>
      <c r="I8" s="68" t="s">
        <v>23</v>
      </c>
      <c r="J8" s="99"/>
      <c r="K8" s="127"/>
      <c r="L8" s="58" t="s">
        <v>54</v>
      </c>
      <c r="M8" s="73" t="s">
        <v>24</v>
      </c>
      <c r="N8" s="103"/>
      <c r="O8" s="107"/>
      <c r="P8" s="105"/>
    </row>
    <row r="9" spans="1:17" ht="18" customHeight="1" x14ac:dyDescent="0.15">
      <c r="B9" s="86"/>
      <c r="C9" s="92"/>
      <c r="D9" s="93"/>
      <c r="E9" s="95"/>
      <c r="F9" s="95"/>
      <c r="G9" s="97"/>
      <c r="H9" s="74" t="s">
        <v>31</v>
      </c>
      <c r="I9" s="69" t="s">
        <v>32</v>
      </c>
      <c r="J9" s="101"/>
      <c r="K9" s="74" t="s">
        <v>48</v>
      </c>
      <c r="L9" s="74" t="s">
        <v>55</v>
      </c>
      <c r="M9" s="74" t="s">
        <v>33</v>
      </c>
      <c r="N9" s="74" t="s">
        <v>25</v>
      </c>
      <c r="O9" s="107"/>
      <c r="P9" s="18" t="s">
        <v>74</v>
      </c>
    </row>
    <row r="10" spans="1:17" ht="18" customHeight="1" x14ac:dyDescent="0.15">
      <c r="B10" s="86"/>
      <c r="C10" s="13">
        <v>1</v>
      </c>
      <c r="D10" s="70"/>
      <c r="E10" s="70"/>
      <c r="F10" s="70"/>
      <c r="G10" s="3"/>
      <c r="H10" s="23"/>
      <c r="I10" s="3"/>
      <c r="J10" s="3"/>
      <c r="K10" s="5"/>
      <c r="L10" s="35"/>
      <c r="M10" s="3"/>
      <c r="N10" s="3"/>
      <c r="O10" s="3">
        <f>44/12</f>
        <v>3.6666666666666665</v>
      </c>
      <c r="P10" s="9">
        <f>H10*K10*L10*M10*N10*O10/1000</f>
        <v>0</v>
      </c>
      <c r="Q10" s="67"/>
    </row>
    <row r="11" spans="1:17" ht="18" customHeight="1" thickBot="1" x14ac:dyDescent="0.2">
      <c r="B11" s="86"/>
      <c r="C11" s="13">
        <v>2</v>
      </c>
      <c r="D11" s="70"/>
      <c r="E11" s="70"/>
      <c r="F11" s="70"/>
      <c r="G11" s="3"/>
      <c r="H11" s="23"/>
      <c r="I11" s="3"/>
      <c r="J11" s="3"/>
      <c r="K11" s="5"/>
      <c r="L11" s="35"/>
      <c r="M11" s="3"/>
      <c r="N11" s="3"/>
      <c r="O11" s="3">
        <f>44/12</f>
        <v>3.6666666666666665</v>
      </c>
      <c r="P11" s="9">
        <f>H11*K11*L11*M11*N11*O11/1000</f>
        <v>0</v>
      </c>
    </row>
    <row r="12" spans="1:17" ht="18" customHeight="1" thickBot="1" x14ac:dyDescent="0.2">
      <c r="B12" s="87"/>
      <c r="C12" s="108" t="s">
        <v>10</v>
      </c>
      <c r="D12" s="109"/>
      <c r="E12" s="110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37">
        <f>SUM(P10:P11)</f>
        <v>0</v>
      </c>
    </row>
    <row r="13" spans="1:17" ht="18" customHeight="1" x14ac:dyDescent="0.15">
      <c r="C13" s="6"/>
      <c r="D13" s="6"/>
      <c r="E13" s="7"/>
      <c r="F13" s="7"/>
      <c r="G13" s="7"/>
      <c r="H13" s="64" t="s">
        <v>79</v>
      </c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64" t="s">
        <v>78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H15" s="66" t="s">
        <v>85</v>
      </c>
      <c r="O15" s="112"/>
      <c r="P15" s="112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 t="s">
        <v>17</v>
      </c>
      <c r="N16" s="1" t="s">
        <v>18</v>
      </c>
      <c r="O16" s="1" t="s">
        <v>19</v>
      </c>
    </row>
    <row r="17" spans="2:19" ht="18" customHeight="1" x14ac:dyDescent="0.15">
      <c r="B17" s="85" t="s">
        <v>110</v>
      </c>
      <c r="C17" s="88" t="s">
        <v>0</v>
      </c>
      <c r="D17" s="89"/>
      <c r="E17" s="94" t="s">
        <v>1</v>
      </c>
      <c r="F17" s="94" t="s">
        <v>2</v>
      </c>
      <c r="G17" s="96" t="s">
        <v>49</v>
      </c>
      <c r="H17" s="130" t="s">
        <v>4</v>
      </c>
      <c r="I17" s="71" t="s">
        <v>20</v>
      </c>
      <c r="J17" s="100" t="s">
        <v>47</v>
      </c>
      <c r="K17" s="130" t="s">
        <v>3</v>
      </c>
      <c r="L17" s="56" t="s">
        <v>53</v>
      </c>
      <c r="M17" s="72" t="s">
        <v>21</v>
      </c>
      <c r="N17" s="102" t="s">
        <v>22</v>
      </c>
      <c r="O17" s="106" t="s">
        <v>51</v>
      </c>
      <c r="P17" s="104" t="s">
        <v>50</v>
      </c>
    </row>
    <row r="18" spans="2:19" ht="18" customHeight="1" x14ac:dyDescent="0.15">
      <c r="B18" s="120"/>
      <c r="C18" s="90"/>
      <c r="D18" s="91"/>
      <c r="E18" s="95"/>
      <c r="F18" s="95"/>
      <c r="G18" s="97"/>
      <c r="H18" s="131"/>
      <c r="I18" s="68" t="s">
        <v>23</v>
      </c>
      <c r="J18" s="99"/>
      <c r="K18" s="131"/>
      <c r="L18" s="58" t="s">
        <v>54</v>
      </c>
      <c r="M18" s="73" t="s">
        <v>24</v>
      </c>
      <c r="N18" s="103"/>
      <c r="O18" s="107"/>
      <c r="P18" s="105"/>
    </row>
    <row r="19" spans="2:19" ht="18" customHeight="1" x14ac:dyDescent="0.15">
      <c r="B19" s="120"/>
      <c r="C19" s="92"/>
      <c r="D19" s="93"/>
      <c r="E19" s="95"/>
      <c r="F19" s="95"/>
      <c r="G19" s="97"/>
      <c r="H19" s="65" t="s">
        <v>31</v>
      </c>
      <c r="I19" s="69" t="s">
        <v>32</v>
      </c>
      <c r="J19" s="101"/>
      <c r="K19" s="65" t="s">
        <v>5</v>
      </c>
      <c r="L19" s="74" t="s">
        <v>55</v>
      </c>
      <c r="M19" s="74" t="s">
        <v>33</v>
      </c>
      <c r="N19" s="74" t="s">
        <v>25</v>
      </c>
      <c r="O19" s="107"/>
      <c r="P19" s="18" t="s">
        <v>74</v>
      </c>
    </row>
    <row r="20" spans="2:19" ht="18" customHeight="1" x14ac:dyDescent="0.15">
      <c r="B20" s="120"/>
      <c r="C20" s="13">
        <v>1</v>
      </c>
      <c r="D20" s="4"/>
      <c r="E20" s="70"/>
      <c r="F20" s="70"/>
      <c r="G20" s="3"/>
      <c r="H20" s="23"/>
      <c r="I20" s="4"/>
      <c r="J20" s="3"/>
      <c r="K20" s="5"/>
      <c r="L20" s="35"/>
      <c r="M20" s="3"/>
      <c r="N20" s="3"/>
      <c r="O20" s="3">
        <f t="shared" ref="O20:O24" si="0">44/12</f>
        <v>3.6666666666666665</v>
      </c>
      <c r="P20" s="9">
        <f t="shared" ref="P20:P24" si="1">H20*K20*L20*M20*N20*O20/1000</f>
        <v>0</v>
      </c>
    </row>
    <row r="21" spans="2:19" ht="18" customHeight="1" x14ac:dyDescent="0.15">
      <c r="B21" s="120"/>
      <c r="C21" s="13">
        <v>2</v>
      </c>
      <c r="D21" s="4"/>
      <c r="E21" s="70"/>
      <c r="F21" s="70"/>
      <c r="G21" s="3"/>
      <c r="H21" s="23"/>
      <c r="I21" s="3"/>
      <c r="J21" s="3"/>
      <c r="K21" s="5"/>
      <c r="L21" s="78"/>
      <c r="M21" s="78"/>
      <c r="N21" s="78"/>
      <c r="O21" s="3">
        <f t="shared" si="0"/>
        <v>3.6666666666666665</v>
      </c>
      <c r="P21" s="9">
        <f t="shared" si="1"/>
        <v>0</v>
      </c>
      <c r="Q21" s="55"/>
    </row>
    <row r="22" spans="2:19" ht="18" customHeight="1" x14ac:dyDescent="0.15">
      <c r="B22" s="120"/>
      <c r="C22" s="13">
        <v>3</v>
      </c>
      <c r="D22" s="4"/>
      <c r="E22" s="70"/>
      <c r="F22" s="70"/>
      <c r="G22" s="3"/>
      <c r="H22" s="24"/>
      <c r="I22" s="10"/>
      <c r="J22" s="10"/>
      <c r="K22" s="5"/>
      <c r="L22" s="35"/>
      <c r="M22" s="3"/>
      <c r="N22" s="3"/>
      <c r="O22" s="3">
        <f t="shared" si="0"/>
        <v>3.6666666666666665</v>
      </c>
      <c r="P22" s="9">
        <f t="shared" si="1"/>
        <v>0</v>
      </c>
    </row>
    <row r="23" spans="2:19" ht="18" customHeight="1" x14ac:dyDescent="0.15">
      <c r="B23" s="120"/>
      <c r="C23" s="13">
        <v>4</v>
      </c>
      <c r="D23" s="4"/>
      <c r="E23" s="70"/>
      <c r="F23" s="70"/>
      <c r="G23" s="3"/>
      <c r="H23" s="23"/>
      <c r="I23" s="3"/>
      <c r="J23" s="3"/>
      <c r="K23" s="5"/>
      <c r="L23" s="35"/>
      <c r="M23" s="3"/>
      <c r="N23" s="3"/>
      <c r="O23" s="3">
        <f t="shared" si="0"/>
        <v>3.6666666666666665</v>
      </c>
      <c r="P23" s="9">
        <f t="shared" si="1"/>
        <v>0</v>
      </c>
    </row>
    <row r="24" spans="2:19" ht="18" customHeight="1" x14ac:dyDescent="0.15">
      <c r="B24" s="120"/>
      <c r="C24" s="13">
        <v>5</v>
      </c>
      <c r="D24" s="4"/>
      <c r="E24" s="70"/>
      <c r="F24" s="70"/>
      <c r="G24" s="3"/>
      <c r="H24" s="23"/>
      <c r="I24" s="3"/>
      <c r="J24" s="3"/>
      <c r="K24" s="5"/>
      <c r="L24" s="77"/>
      <c r="M24" s="77"/>
      <c r="N24" s="77"/>
      <c r="O24" s="3">
        <f t="shared" si="0"/>
        <v>3.6666666666666665</v>
      </c>
      <c r="P24" s="9">
        <f t="shared" si="1"/>
        <v>0</v>
      </c>
    </row>
    <row r="25" spans="2:19" ht="18" customHeight="1" thickBot="1" x14ac:dyDescent="0.2">
      <c r="B25" s="120"/>
      <c r="C25" s="13">
        <v>6</v>
      </c>
      <c r="D25" s="4"/>
      <c r="E25" s="70"/>
      <c r="F25" s="70"/>
      <c r="G25" s="3"/>
      <c r="H25" s="24"/>
      <c r="I25" s="10"/>
      <c r="J25" s="10"/>
      <c r="K25" s="5"/>
      <c r="L25" s="35"/>
      <c r="M25" s="3"/>
      <c r="N25" s="3"/>
      <c r="O25" s="3">
        <f>44/12</f>
        <v>3.6666666666666665</v>
      </c>
      <c r="P25" s="9">
        <f>H25*K25*L25*M25*N25*O25/1000</f>
        <v>0</v>
      </c>
    </row>
    <row r="26" spans="2:19" ht="18" customHeight="1" thickBot="1" x14ac:dyDescent="0.2">
      <c r="B26" s="121"/>
      <c r="C26" s="108" t="s">
        <v>10</v>
      </c>
      <c r="D26" s="109"/>
      <c r="E26" s="110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26">
        <f>SUM(P20:P25)</f>
        <v>0</v>
      </c>
    </row>
    <row r="27" spans="2:19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9" ht="23.25" customHeight="1" x14ac:dyDescent="0.15">
      <c r="B28" s="115" t="s">
        <v>41</v>
      </c>
      <c r="C28" s="116"/>
      <c r="D28" s="116"/>
      <c r="E28" s="39">
        <f>P12</f>
        <v>0</v>
      </c>
      <c r="F28" s="117" t="s">
        <v>44</v>
      </c>
      <c r="G28" s="117"/>
      <c r="H28" s="117"/>
      <c r="I28" s="117"/>
      <c r="J28" s="117"/>
      <c r="K28" s="41">
        <f>P26</f>
        <v>0</v>
      </c>
      <c r="L28" s="30" t="s">
        <v>46</v>
      </c>
      <c r="M28" s="30"/>
      <c r="N28" s="30"/>
      <c r="O28" s="30"/>
      <c r="P28" s="31"/>
    </row>
    <row r="29" spans="2:19" ht="23.25" customHeight="1" thickBot="1" x14ac:dyDescent="0.2">
      <c r="B29" s="118" t="s">
        <v>42</v>
      </c>
      <c r="C29" s="119"/>
      <c r="D29" s="119"/>
      <c r="E29" s="40">
        <f>ROUNDUP(P12-P26,1)</f>
        <v>0</v>
      </c>
      <c r="F29" s="32" t="s">
        <v>45</v>
      </c>
      <c r="G29" s="38" t="s">
        <v>43</v>
      </c>
      <c r="H29" s="34" t="e">
        <f>ROUNDUP(1-P26/P12,3)</f>
        <v>#DIV/0!</v>
      </c>
      <c r="I29" s="32"/>
      <c r="J29" s="32"/>
      <c r="K29" s="32"/>
      <c r="L29" s="32"/>
      <c r="M29" s="32"/>
      <c r="N29" s="32"/>
      <c r="O29" s="32"/>
      <c r="P29" s="33"/>
    </row>
    <row r="30" spans="2:19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9" ht="18" customHeight="1" x14ac:dyDescent="0.15">
      <c r="B31" t="s">
        <v>98</v>
      </c>
      <c r="C31" s="6"/>
      <c r="D31" s="6"/>
      <c r="E31" s="7"/>
      <c r="F31" s="7"/>
      <c r="G31" s="7"/>
      <c r="H31" s="7"/>
      <c r="I31" s="7"/>
      <c r="J31" s="7"/>
      <c r="K31" s="7"/>
      <c r="L31" s="7" t="s">
        <v>97</v>
      </c>
      <c r="N31" s="7"/>
      <c r="O31" s="7"/>
      <c r="P31" s="12"/>
      <c r="S31" t="s">
        <v>96</v>
      </c>
    </row>
    <row r="32" spans="2:19" ht="18" customHeight="1" x14ac:dyDescent="0.15">
      <c r="C32" s="11"/>
      <c r="D32" s="11"/>
      <c r="E32" s="11"/>
      <c r="F32" s="11"/>
    </row>
    <row r="56" spans="3:10" ht="12.75" customHeight="1" x14ac:dyDescent="0.15">
      <c r="C56" s="138" t="s">
        <v>63</v>
      </c>
      <c r="D56" s="138"/>
      <c r="E56" s="138"/>
    </row>
    <row r="57" spans="3:10" s="43" customFormat="1" ht="12.75" customHeight="1" x14ac:dyDescent="0.15">
      <c r="C57" s="136" t="s">
        <v>68</v>
      </c>
      <c r="D57" s="137"/>
      <c r="E57" s="51">
        <v>25</v>
      </c>
      <c r="F57" t="s">
        <v>67</v>
      </c>
      <c r="G57"/>
      <c r="H57"/>
      <c r="I57"/>
      <c r="J57"/>
    </row>
    <row r="58" spans="3:10" x14ac:dyDescent="0.15">
      <c r="C58" s="136" t="s">
        <v>56</v>
      </c>
      <c r="D58" s="137"/>
      <c r="E58" s="51">
        <f>23</f>
        <v>23</v>
      </c>
      <c r="F58" s="53"/>
    </row>
    <row r="59" spans="3:10" ht="14.25" thickBot="1" x14ac:dyDescent="0.2">
      <c r="C59" s="136" t="s">
        <v>64</v>
      </c>
      <c r="D59" s="136"/>
      <c r="E59" s="52">
        <f>E58/E57</f>
        <v>0.92</v>
      </c>
    </row>
    <row r="60" spans="3:10" ht="18" thickBot="1" x14ac:dyDescent="0.2">
      <c r="C60" s="140" t="s">
        <v>57</v>
      </c>
      <c r="D60" s="141"/>
      <c r="E60" s="44">
        <f>EXP(2.71-0.812*LN(E59)-0.654*LN(E57*10^3))</f>
        <v>2.138403046550515E-2</v>
      </c>
      <c r="F60" s="45" t="s">
        <v>65</v>
      </c>
      <c r="G60" s="45"/>
      <c r="H60" s="45"/>
      <c r="I60" s="46"/>
    </row>
    <row r="61" spans="3:10" x14ac:dyDescent="0.15">
      <c r="C61" s="139" t="s">
        <v>58</v>
      </c>
      <c r="D61" s="142"/>
      <c r="E61" s="75">
        <v>519</v>
      </c>
    </row>
    <row r="62" spans="3:10" x14ac:dyDescent="0.15">
      <c r="C62" s="139" t="s">
        <v>59</v>
      </c>
      <c r="D62" s="139"/>
      <c r="E62" s="48">
        <f>E58*E60*E61</f>
        <v>255.26117166673498</v>
      </c>
    </row>
    <row r="63" spans="3:10" x14ac:dyDescent="0.15">
      <c r="C63" s="139" t="s">
        <v>60</v>
      </c>
      <c r="D63" s="139"/>
      <c r="E63" s="49">
        <f>E60*E61</f>
        <v>11.098311811597172</v>
      </c>
      <c r="F63" s="42" t="s">
        <v>66</v>
      </c>
    </row>
    <row r="64" spans="3:10" x14ac:dyDescent="0.15">
      <c r="C64" s="139" t="s">
        <v>61</v>
      </c>
      <c r="D64" s="142"/>
      <c r="E64" s="75">
        <v>120</v>
      </c>
    </row>
    <row r="65" spans="3:5" x14ac:dyDescent="0.15">
      <c r="C65" s="139" t="s">
        <v>62</v>
      </c>
      <c r="D65" s="139"/>
      <c r="E65" s="50">
        <f>E62*E64</f>
        <v>30631.340600008196</v>
      </c>
    </row>
  </sheetData>
  <mergeCells count="41">
    <mergeCell ref="C65:D65"/>
    <mergeCell ref="C59:D59"/>
    <mergeCell ref="C60:D60"/>
    <mergeCell ref="C61:D61"/>
    <mergeCell ref="C62:D62"/>
    <mergeCell ref="C63:D63"/>
    <mergeCell ref="C64:D64"/>
    <mergeCell ref="C58:D58"/>
    <mergeCell ref="C26:D26"/>
    <mergeCell ref="E26:O26"/>
    <mergeCell ref="H17:H18"/>
    <mergeCell ref="J17:J19"/>
    <mergeCell ref="K17:K18"/>
    <mergeCell ref="N17:N18"/>
    <mergeCell ref="O17:O19"/>
    <mergeCell ref="B28:D28"/>
    <mergeCell ref="F28:J28"/>
    <mergeCell ref="B29:D29"/>
    <mergeCell ref="C56:E56"/>
    <mergeCell ref="C57:D57"/>
    <mergeCell ref="B17:B26"/>
    <mergeCell ref="P17:P18"/>
    <mergeCell ref="O7:O9"/>
    <mergeCell ref="P7:P8"/>
    <mergeCell ref="C12:D12"/>
    <mergeCell ref="E12:O12"/>
    <mergeCell ref="O15:P15"/>
    <mergeCell ref="C17:D19"/>
    <mergeCell ref="E17:E19"/>
    <mergeCell ref="F17:F19"/>
    <mergeCell ref="G17:G19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</mergeCells>
  <phoneticPr fontId="4"/>
  <pageMargins left="0.7" right="0.7" top="0.75" bottom="0.75" header="0.3" footer="0.3"/>
  <pageSetup paperSize="9" scale="5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5"/>
  <sheetViews>
    <sheetView showGridLines="0" topLeftCell="C1" zoomScale="80" zoomScaleNormal="80" workbookViewId="0">
      <selection activeCell="S26" sqref="S26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9.625" bestFit="1" customWidth="1"/>
    <col min="20" max="20" width="1.75" customWidth="1"/>
  </cols>
  <sheetData>
    <row r="1" spans="1:17" x14ac:dyDescent="0.15">
      <c r="A1" t="s">
        <v>101</v>
      </c>
    </row>
    <row r="3" spans="1:17" ht="25.5" x14ac:dyDescent="0.15">
      <c r="B3" s="84" t="s">
        <v>106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1:17" ht="18" customHeight="1" x14ac:dyDescent="0.15">
      <c r="B7" s="85" t="s">
        <v>109</v>
      </c>
      <c r="C7" s="88" t="s">
        <v>0</v>
      </c>
      <c r="D7" s="89"/>
      <c r="E7" s="94" t="s">
        <v>1</v>
      </c>
      <c r="F7" s="94" t="s">
        <v>2</v>
      </c>
      <c r="G7" s="96" t="s">
        <v>49</v>
      </c>
      <c r="H7" s="126" t="s">
        <v>4</v>
      </c>
      <c r="I7" s="20" t="s">
        <v>20</v>
      </c>
      <c r="J7" s="100" t="s">
        <v>47</v>
      </c>
      <c r="K7" s="126" t="s">
        <v>3</v>
      </c>
      <c r="L7" s="56" t="s">
        <v>53</v>
      </c>
      <c r="M7" s="57" t="s">
        <v>21</v>
      </c>
      <c r="N7" s="102" t="s">
        <v>22</v>
      </c>
      <c r="O7" s="106" t="s">
        <v>51</v>
      </c>
      <c r="P7" s="104" t="s">
        <v>50</v>
      </c>
    </row>
    <row r="8" spans="1:17" ht="18" customHeight="1" x14ac:dyDescent="0.15">
      <c r="B8" s="86"/>
      <c r="C8" s="90"/>
      <c r="D8" s="91"/>
      <c r="E8" s="95"/>
      <c r="F8" s="95"/>
      <c r="G8" s="97"/>
      <c r="H8" s="127"/>
      <c r="I8" s="21" t="s">
        <v>23</v>
      </c>
      <c r="J8" s="99"/>
      <c r="K8" s="127"/>
      <c r="L8" s="58" t="s">
        <v>54</v>
      </c>
      <c r="M8" s="59" t="s">
        <v>24</v>
      </c>
      <c r="N8" s="103"/>
      <c r="O8" s="107"/>
      <c r="P8" s="105"/>
    </row>
    <row r="9" spans="1:17" ht="18" customHeight="1" x14ac:dyDescent="0.15">
      <c r="B9" s="86"/>
      <c r="C9" s="92"/>
      <c r="D9" s="93"/>
      <c r="E9" s="95"/>
      <c r="F9" s="95"/>
      <c r="G9" s="97"/>
      <c r="H9" s="60" t="s">
        <v>31</v>
      </c>
      <c r="I9" s="22" t="s">
        <v>32</v>
      </c>
      <c r="J9" s="101"/>
      <c r="K9" s="60" t="s">
        <v>48</v>
      </c>
      <c r="L9" s="60" t="s">
        <v>55</v>
      </c>
      <c r="M9" s="60" t="s">
        <v>33</v>
      </c>
      <c r="N9" s="60" t="s">
        <v>25</v>
      </c>
      <c r="O9" s="107"/>
      <c r="P9" s="18" t="s">
        <v>74</v>
      </c>
    </row>
    <row r="10" spans="1:17" ht="18" customHeight="1" x14ac:dyDescent="0.15">
      <c r="B10" s="86"/>
      <c r="C10" s="13">
        <v>1</v>
      </c>
      <c r="D10" s="19" t="s">
        <v>6</v>
      </c>
      <c r="E10" s="19" t="s">
        <v>7</v>
      </c>
      <c r="F10" s="19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35">
        <v>3.4200000000000001E-2</v>
      </c>
      <c r="M10" s="3">
        <v>37.700000000000003</v>
      </c>
      <c r="N10" s="3">
        <v>1.8700000000000001E-2</v>
      </c>
      <c r="O10" s="3">
        <f>44/12</f>
        <v>3.6666666666666665</v>
      </c>
      <c r="P10" s="9">
        <f>H10*K10*L10*M10*N10*O10/1000</f>
        <v>309.42011099999996</v>
      </c>
      <c r="Q10" s="67" t="s">
        <v>86</v>
      </c>
    </row>
    <row r="11" spans="1:17" ht="18" customHeight="1" thickBot="1" x14ac:dyDescent="0.2">
      <c r="B11" s="86"/>
      <c r="C11" s="13">
        <v>2</v>
      </c>
      <c r="D11" s="19" t="s">
        <v>9</v>
      </c>
      <c r="E11" s="19" t="s">
        <v>8</v>
      </c>
      <c r="F11" s="19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35">
        <v>0.222</v>
      </c>
      <c r="M11" s="3">
        <v>37.700000000000003</v>
      </c>
      <c r="N11" s="3">
        <v>1.8700000000000001E-2</v>
      </c>
      <c r="O11" s="3">
        <f>44/12</f>
        <v>3.6666666666666665</v>
      </c>
      <c r="P11" s="9">
        <f>H11*K11*L11*M11*N11*O11/1000</f>
        <v>200.851651</v>
      </c>
    </row>
    <row r="12" spans="1:17" ht="18" customHeight="1" thickBot="1" x14ac:dyDescent="0.2">
      <c r="B12" s="87"/>
      <c r="C12" s="108" t="s">
        <v>10</v>
      </c>
      <c r="D12" s="109"/>
      <c r="E12" s="110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37">
        <f>SUM(P10:P11)</f>
        <v>510.27176199999997</v>
      </c>
    </row>
    <row r="13" spans="1:17" ht="18" customHeight="1" x14ac:dyDescent="0.15">
      <c r="C13" s="6"/>
      <c r="D13" s="6"/>
      <c r="E13" s="7"/>
      <c r="F13" s="7"/>
      <c r="G13" s="7"/>
      <c r="H13" s="64" t="s">
        <v>79</v>
      </c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64" t="s">
        <v>78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H15" s="66" t="s">
        <v>85</v>
      </c>
      <c r="O15" s="112"/>
      <c r="P15" s="112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 t="s">
        <v>17</v>
      </c>
      <c r="N16" s="1" t="s">
        <v>18</v>
      </c>
      <c r="O16" s="1" t="s">
        <v>19</v>
      </c>
    </row>
    <row r="17" spans="2:19" ht="18" customHeight="1" x14ac:dyDescent="0.15">
      <c r="B17" s="85" t="s">
        <v>110</v>
      </c>
      <c r="C17" s="88" t="s">
        <v>0</v>
      </c>
      <c r="D17" s="89"/>
      <c r="E17" s="94" t="s">
        <v>1</v>
      </c>
      <c r="F17" s="94" t="s">
        <v>2</v>
      </c>
      <c r="G17" s="96" t="s">
        <v>49</v>
      </c>
      <c r="H17" s="130" t="s">
        <v>4</v>
      </c>
      <c r="I17" s="20" t="s">
        <v>20</v>
      </c>
      <c r="J17" s="100" t="s">
        <v>47</v>
      </c>
      <c r="K17" s="130" t="s">
        <v>3</v>
      </c>
      <c r="L17" s="56" t="s">
        <v>53</v>
      </c>
      <c r="M17" s="57" t="s">
        <v>21</v>
      </c>
      <c r="N17" s="102" t="s">
        <v>22</v>
      </c>
      <c r="O17" s="106" t="s">
        <v>51</v>
      </c>
      <c r="P17" s="104" t="s">
        <v>50</v>
      </c>
    </row>
    <row r="18" spans="2:19" ht="18" customHeight="1" x14ac:dyDescent="0.15">
      <c r="B18" s="120"/>
      <c r="C18" s="90"/>
      <c r="D18" s="91"/>
      <c r="E18" s="95"/>
      <c r="F18" s="95"/>
      <c r="G18" s="97"/>
      <c r="H18" s="131"/>
      <c r="I18" s="21" t="s">
        <v>23</v>
      </c>
      <c r="J18" s="99"/>
      <c r="K18" s="131"/>
      <c r="L18" s="58" t="s">
        <v>54</v>
      </c>
      <c r="M18" s="59" t="s">
        <v>24</v>
      </c>
      <c r="N18" s="103"/>
      <c r="O18" s="107"/>
      <c r="P18" s="105"/>
    </row>
    <row r="19" spans="2:19" ht="18" customHeight="1" x14ac:dyDescent="0.15">
      <c r="B19" s="120"/>
      <c r="C19" s="92"/>
      <c r="D19" s="93"/>
      <c r="E19" s="95"/>
      <c r="F19" s="95"/>
      <c r="G19" s="97"/>
      <c r="H19" s="65" t="s">
        <v>31</v>
      </c>
      <c r="I19" s="22" t="s">
        <v>32</v>
      </c>
      <c r="J19" s="101"/>
      <c r="K19" s="65" t="s">
        <v>5</v>
      </c>
      <c r="L19" s="60" t="s">
        <v>55</v>
      </c>
      <c r="M19" s="60" t="s">
        <v>33</v>
      </c>
      <c r="N19" s="60" t="s">
        <v>25</v>
      </c>
      <c r="O19" s="107"/>
      <c r="P19" s="18" t="s">
        <v>74</v>
      </c>
    </row>
    <row r="20" spans="2:19" ht="18" customHeight="1" x14ac:dyDescent="0.15">
      <c r="B20" s="120"/>
      <c r="C20" s="13">
        <v>1</v>
      </c>
      <c r="D20" s="125" t="s">
        <v>6</v>
      </c>
      <c r="E20" s="19" t="s">
        <v>7</v>
      </c>
      <c r="F20" s="19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35">
        <v>2.8500000000000001E-2</v>
      </c>
      <c r="M20" s="3">
        <v>37.700000000000003</v>
      </c>
      <c r="N20" s="3">
        <v>1.8700000000000001E-2</v>
      </c>
      <c r="O20" s="3">
        <f>44/12</f>
        <v>3.6666666666666665</v>
      </c>
      <c r="P20" s="9">
        <f>H20*K20*L20*M20*N20*O20/1000</f>
        <v>7.3671455000000003</v>
      </c>
    </row>
    <row r="21" spans="2:19" ht="18" customHeight="1" x14ac:dyDescent="0.15">
      <c r="B21" s="120"/>
      <c r="C21" s="13">
        <v>2</v>
      </c>
      <c r="D21" s="99"/>
      <c r="E21" s="19" t="s">
        <v>11</v>
      </c>
      <c r="F21" s="19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133">
        <v>22</v>
      </c>
      <c r="M21" s="134"/>
      <c r="N21" s="134"/>
      <c r="O21" s="135"/>
      <c r="P21" s="9">
        <f>H21*K21*L21/1000/1000</f>
        <v>75.900000000000006</v>
      </c>
      <c r="Q21" s="55" t="s">
        <v>75</v>
      </c>
    </row>
    <row r="22" spans="2:19" ht="18" customHeight="1" x14ac:dyDescent="0.15">
      <c r="B22" s="120"/>
      <c r="C22" s="13">
        <v>3</v>
      </c>
      <c r="D22" s="101"/>
      <c r="E22" s="19" t="s">
        <v>12</v>
      </c>
      <c r="F22" s="19" t="s">
        <v>8</v>
      </c>
      <c r="G22" s="3" t="s">
        <v>28</v>
      </c>
      <c r="H22" s="24">
        <v>5</v>
      </c>
      <c r="I22" s="10">
        <v>100</v>
      </c>
      <c r="J22" s="10">
        <v>250</v>
      </c>
      <c r="K22" s="5">
        <v>2500</v>
      </c>
      <c r="L22" s="35">
        <v>2.8500000000000001E-2</v>
      </c>
      <c r="M22" s="3">
        <v>37.700000000000003</v>
      </c>
      <c r="N22" s="3">
        <v>1.8700000000000001E-2</v>
      </c>
      <c r="O22" s="3">
        <f>44/12</f>
        <v>3.6666666666666665</v>
      </c>
      <c r="P22" s="9">
        <f>H22*K22*L22*M22*N22*O22/1000</f>
        <v>0.92089318750000004</v>
      </c>
    </row>
    <row r="23" spans="2:19" ht="18" customHeight="1" x14ac:dyDescent="0.15">
      <c r="B23" s="120"/>
      <c r="C23" s="13">
        <v>4</v>
      </c>
      <c r="D23" s="125" t="s">
        <v>9</v>
      </c>
      <c r="E23" s="19" t="s">
        <v>8</v>
      </c>
      <c r="F23" s="19" t="s">
        <v>12</v>
      </c>
      <c r="G23" s="3" t="s">
        <v>28</v>
      </c>
      <c r="H23" s="23">
        <v>5</v>
      </c>
      <c r="I23" s="3">
        <v>10</v>
      </c>
      <c r="J23" s="3">
        <v>250</v>
      </c>
      <c r="K23" s="5">
        <v>250</v>
      </c>
      <c r="L23" s="35">
        <v>2.8500000000000001E-2</v>
      </c>
      <c r="M23" s="3">
        <v>37.700000000000003</v>
      </c>
      <c r="N23" s="3">
        <v>1.8700000000000001E-2</v>
      </c>
      <c r="O23" s="3">
        <f>44/12</f>
        <v>3.6666666666666665</v>
      </c>
      <c r="P23" s="9">
        <f>H23*K23*L23*M23*N23*O23/1000</f>
        <v>9.208931875000001E-2</v>
      </c>
    </row>
    <row r="24" spans="2:19" ht="18" customHeight="1" x14ac:dyDescent="0.15">
      <c r="B24" s="120"/>
      <c r="C24" s="13">
        <v>5</v>
      </c>
      <c r="D24" s="99"/>
      <c r="E24" s="19" t="s">
        <v>12</v>
      </c>
      <c r="F24" s="19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122">
        <v>22</v>
      </c>
      <c r="M24" s="123"/>
      <c r="N24" s="123"/>
      <c r="O24" s="124"/>
      <c r="P24" s="9">
        <f>H24*K24*L24/1000/1000</f>
        <v>7.59</v>
      </c>
    </row>
    <row r="25" spans="2:19" ht="18" customHeight="1" thickBot="1" x14ac:dyDescent="0.2">
      <c r="B25" s="120"/>
      <c r="C25" s="13">
        <v>6</v>
      </c>
      <c r="D25" s="101"/>
      <c r="E25" s="19" t="s">
        <v>11</v>
      </c>
      <c r="F25" s="19" t="s">
        <v>7</v>
      </c>
      <c r="G25" s="3" t="s">
        <v>28</v>
      </c>
      <c r="H25" s="24">
        <v>40</v>
      </c>
      <c r="I25" s="10">
        <v>10</v>
      </c>
      <c r="J25" s="10">
        <v>250</v>
      </c>
      <c r="K25" s="5">
        <v>250</v>
      </c>
      <c r="L25" s="35">
        <v>2.8500000000000001E-2</v>
      </c>
      <c r="M25" s="3">
        <v>37.700000000000003</v>
      </c>
      <c r="N25" s="3">
        <v>1.8700000000000001E-2</v>
      </c>
      <c r="O25" s="3">
        <f>44/12</f>
        <v>3.6666666666666665</v>
      </c>
      <c r="P25" s="9">
        <f>H25*K25*L25*M25*N25*O25/1000</f>
        <v>0.73671455000000008</v>
      </c>
    </row>
    <row r="26" spans="2:19" ht="18" customHeight="1" thickBot="1" x14ac:dyDescent="0.2">
      <c r="B26" s="121"/>
      <c r="C26" s="108" t="s">
        <v>10</v>
      </c>
      <c r="D26" s="109"/>
      <c r="E26" s="110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26">
        <f>SUM(P20:P25)</f>
        <v>92.606842556250015</v>
      </c>
    </row>
    <row r="27" spans="2:19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9" ht="23.25" customHeight="1" x14ac:dyDescent="0.15">
      <c r="B28" s="115" t="s">
        <v>41</v>
      </c>
      <c r="C28" s="116"/>
      <c r="D28" s="116"/>
      <c r="E28" s="39">
        <f>P12</f>
        <v>510.27176199999997</v>
      </c>
      <c r="F28" s="117" t="s">
        <v>44</v>
      </c>
      <c r="G28" s="117"/>
      <c r="H28" s="117"/>
      <c r="I28" s="117"/>
      <c r="J28" s="117"/>
      <c r="K28" s="41">
        <f>P26</f>
        <v>92.606842556250015</v>
      </c>
      <c r="L28" s="30" t="s">
        <v>46</v>
      </c>
      <c r="M28" s="30"/>
      <c r="N28" s="30"/>
      <c r="O28" s="30"/>
      <c r="P28" s="31"/>
    </row>
    <row r="29" spans="2:19" ht="23.25" customHeight="1" thickBot="1" x14ac:dyDescent="0.2">
      <c r="B29" s="118" t="s">
        <v>42</v>
      </c>
      <c r="C29" s="119"/>
      <c r="D29" s="119"/>
      <c r="E29" s="40">
        <f>ROUNDUP(P12-P26,1)</f>
        <v>417.70000000000005</v>
      </c>
      <c r="F29" s="32" t="s">
        <v>45</v>
      </c>
      <c r="G29" s="38" t="s">
        <v>43</v>
      </c>
      <c r="H29" s="34">
        <f>ROUNDUP(1-P26/P12,3)</f>
        <v>0.81899999999999995</v>
      </c>
      <c r="I29" s="32"/>
      <c r="J29" s="32"/>
      <c r="K29" s="32"/>
      <c r="L29" s="32"/>
      <c r="M29" s="32"/>
      <c r="N29" s="32"/>
      <c r="O29" s="32"/>
      <c r="P29" s="33"/>
    </row>
    <row r="30" spans="2:19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9" ht="18" customHeight="1" x14ac:dyDescent="0.15">
      <c r="B31" t="s">
        <v>98</v>
      </c>
      <c r="C31" s="6"/>
      <c r="D31" s="6"/>
      <c r="E31" s="7"/>
      <c r="F31" s="7"/>
      <c r="G31" s="7"/>
      <c r="H31" s="7"/>
      <c r="I31" s="7"/>
      <c r="J31" s="7"/>
      <c r="K31" s="7"/>
      <c r="L31" s="7" t="s">
        <v>97</v>
      </c>
      <c r="N31" s="7"/>
      <c r="O31" s="7"/>
      <c r="P31" s="12"/>
      <c r="S31" t="s">
        <v>96</v>
      </c>
    </row>
    <row r="32" spans="2:19" ht="18" customHeight="1" x14ac:dyDescent="0.15">
      <c r="C32" s="11"/>
      <c r="D32" s="11"/>
      <c r="E32" s="11"/>
      <c r="F32" s="11"/>
    </row>
    <row r="56" spans="3:10" ht="12.75" customHeight="1" x14ac:dyDescent="0.15">
      <c r="C56" s="138" t="s">
        <v>63</v>
      </c>
      <c r="D56" s="138"/>
      <c r="E56" s="138"/>
    </row>
    <row r="57" spans="3:10" s="43" customFormat="1" ht="12.75" customHeight="1" x14ac:dyDescent="0.15">
      <c r="C57" s="136" t="s">
        <v>68</v>
      </c>
      <c r="D57" s="137"/>
      <c r="E57" s="51">
        <v>25</v>
      </c>
      <c r="F57" t="s">
        <v>67</v>
      </c>
      <c r="G57"/>
      <c r="H57"/>
      <c r="I57"/>
      <c r="J57"/>
    </row>
    <row r="58" spans="3:10" x14ac:dyDescent="0.15">
      <c r="C58" s="136" t="s">
        <v>56</v>
      </c>
      <c r="D58" s="137"/>
      <c r="E58" s="51">
        <f>23</f>
        <v>23</v>
      </c>
      <c r="F58" s="53"/>
    </row>
    <row r="59" spans="3:10" ht="14.25" thickBot="1" x14ac:dyDescent="0.2">
      <c r="C59" s="136" t="s">
        <v>64</v>
      </c>
      <c r="D59" s="136"/>
      <c r="E59" s="52">
        <f>E58/E57</f>
        <v>0.92</v>
      </c>
    </row>
    <row r="60" spans="3:10" ht="18" thickBot="1" x14ac:dyDescent="0.2">
      <c r="C60" s="140" t="s">
        <v>57</v>
      </c>
      <c r="D60" s="141"/>
      <c r="E60" s="44">
        <f>EXP(2.71-0.812*LN(E59)-0.654*LN(E57*10^3))</f>
        <v>2.138403046550515E-2</v>
      </c>
      <c r="F60" s="45" t="s">
        <v>65</v>
      </c>
      <c r="G60" s="45"/>
      <c r="H60" s="45"/>
      <c r="I60" s="46"/>
    </row>
    <row r="61" spans="3:10" x14ac:dyDescent="0.15">
      <c r="C61" s="139" t="s">
        <v>58</v>
      </c>
      <c r="D61" s="142"/>
      <c r="E61" s="47">
        <v>519</v>
      </c>
    </row>
    <row r="62" spans="3:10" x14ac:dyDescent="0.15">
      <c r="C62" s="139" t="s">
        <v>59</v>
      </c>
      <c r="D62" s="139"/>
      <c r="E62" s="48">
        <f>E58*E60*E61</f>
        <v>255.26117166673498</v>
      </c>
    </row>
    <row r="63" spans="3:10" x14ac:dyDescent="0.15">
      <c r="C63" s="139" t="s">
        <v>60</v>
      </c>
      <c r="D63" s="139"/>
      <c r="E63" s="49">
        <f>E60*E61</f>
        <v>11.098311811597172</v>
      </c>
      <c r="F63" s="42" t="s">
        <v>66</v>
      </c>
    </row>
    <row r="64" spans="3:10" x14ac:dyDescent="0.15">
      <c r="C64" s="139" t="s">
        <v>61</v>
      </c>
      <c r="D64" s="142"/>
      <c r="E64" s="47">
        <v>120</v>
      </c>
    </row>
    <row r="65" spans="3:5" x14ac:dyDescent="0.15">
      <c r="C65" s="139" t="s">
        <v>62</v>
      </c>
      <c r="D65" s="139"/>
      <c r="E65" s="50">
        <f>E62*E64</f>
        <v>30631.340600008196</v>
      </c>
    </row>
  </sheetData>
  <mergeCells count="45">
    <mergeCell ref="B28:D28"/>
    <mergeCell ref="B29:D29"/>
    <mergeCell ref="F28:J28"/>
    <mergeCell ref="D20:D22"/>
    <mergeCell ref="L21:O21"/>
    <mergeCell ref="D23:D25"/>
    <mergeCell ref="L24:O24"/>
    <mergeCell ref="C26:D26"/>
    <mergeCell ref="E26:O26"/>
    <mergeCell ref="B17:B26"/>
    <mergeCell ref="P17:P18"/>
    <mergeCell ref="O7:O9"/>
    <mergeCell ref="P7:P8"/>
    <mergeCell ref="C12:D12"/>
    <mergeCell ref="E12:O12"/>
    <mergeCell ref="O15:P15"/>
    <mergeCell ref="C17:D19"/>
    <mergeCell ref="E17:E19"/>
    <mergeCell ref="F17:F19"/>
    <mergeCell ref="G17:G19"/>
    <mergeCell ref="H17:H18"/>
    <mergeCell ref="J17:J19"/>
    <mergeCell ref="K17:K18"/>
    <mergeCell ref="N17:N18"/>
    <mergeCell ref="O17:O19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  <mergeCell ref="C65:D65"/>
    <mergeCell ref="C64:D64"/>
    <mergeCell ref="C63:D63"/>
    <mergeCell ref="C62:D62"/>
    <mergeCell ref="C61:D61"/>
    <mergeCell ref="C56:E56"/>
    <mergeCell ref="C59:D59"/>
    <mergeCell ref="C60:D60"/>
    <mergeCell ref="C58:D58"/>
    <mergeCell ref="C57:D57"/>
  </mergeCells>
  <phoneticPr fontId="4"/>
  <pageMargins left="0.7" right="0.7" top="0.75" bottom="0.75" header="0.3" footer="0.3"/>
  <pageSetup paperSize="9" scale="5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zoomScale="80" zoomScaleNormal="80" workbookViewId="0">
      <selection activeCell="V24" sqref="V24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9.625" bestFit="1" customWidth="1"/>
  </cols>
  <sheetData>
    <row r="1" spans="1:17" x14ac:dyDescent="0.15">
      <c r="A1" t="s">
        <v>102</v>
      </c>
    </row>
    <row r="3" spans="1:17" ht="25.5" x14ac:dyDescent="0.15">
      <c r="B3" s="84" t="s">
        <v>106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/>
      <c r="N6" s="1"/>
      <c r="O6" s="1"/>
    </row>
    <row r="7" spans="1:17" ht="18" customHeight="1" x14ac:dyDescent="0.15">
      <c r="B7" s="85" t="s">
        <v>109</v>
      </c>
      <c r="C7" s="88" t="s">
        <v>0</v>
      </c>
      <c r="D7" s="89"/>
      <c r="E7" s="94" t="s">
        <v>1</v>
      </c>
      <c r="F7" s="94" t="s">
        <v>2</v>
      </c>
      <c r="G7" s="96" t="s">
        <v>49</v>
      </c>
      <c r="H7" s="130" t="s">
        <v>4</v>
      </c>
      <c r="I7" s="71" t="s">
        <v>20</v>
      </c>
      <c r="J7" s="100" t="s">
        <v>47</v>
      </c>
      <c r="K7" s="130" t="s">
        <v>3</v>
      </c>
      <c r="L7" s="143" t="s">
        <v>113</v>
      </c>
      <c r="M7" s="144"/>
      <c r="N7" s="144"/>
      <c r="O7" s="145"/>
      <c r="P7" s="104" t="s">
        <v>50</v>
      </c>
    </row>
    <row r="8" spans="1:17" ht="18" customHeight="1" x14ac:dyDescent="0.15">
      <c r="B8" s="86"/>
      <c r="C8" s="90"/>
      <c r="D8" s="91"/>
      <c r="E8" s="95"/>
      <c r="F8" s="95"/>
      <c r="G8" s="97"/>
      <c r="H8" s="131"/>
      <c r="I8" s="68" t="s">
        <v>23</v>
      </c>
      <c r="J8" s="99"/>
      <c r="K8" s="131"/>
      <c r="L8" s="146"/>
      <c r="M8" s="147"/>
      <c r="N8" s="147"/>
      <c r="O8" s="148"/>
      <c r="P8" s="105"/>
    </row>
    <row r="9" spans="1:17" ht="18" customHeight="1" x14ac:dyDescent="0.15">
      <c r="B9" s="86"/>
      <c r="C9" s="92"/>
      <c r="D9" s="93"/>
      <c r="E9" s="95"/>
      <c r="F9" s="95"/>
      <c r="G9" s="97"/>
      <c r="H9" s="65" t="s">
        <v>31</v>
      </c>
      <c r="I9" s="69" t="s">
        <v>32</v>
      </c>
      <c r="J9" s="101"/>
      <c r="K9" s="65" t="s">
        <v>48</v>
      </c>
      <c r="L9" s="149"/>
      <c r="M9" s="150"/>
      <c r="N9" s="150"/>
      <c r="O9" s="151"/>
      <c r="P9" s="18" t="s">
        <v>73</v>
      </c>
    </row>
    <row r="10" spans="1:17" ht="18" customHeight="1" x14ac:dyDescent="0.15">
      <c r="B10" s="86"/>
      <c r="C10" s="13">
        <v>1</v>
      </c>
      <c r="D10" s="70"/>
      <c r="E10" s="70"/>
      <c r="F10" s="70"/>
      <c r="G10" s="3"/>
      <c r="H10" s="23"/>
      <c r="I10" s="3"/>
      <c r="J10" s="3"/>
      <c r="K10" s="5"/>
      <c r="L10" s="152"/>
      <c r="M10" s="153"/>
      <c r="N10" s="153"/>
      <c r="O10" s="154"/>
      <c r="P10" s="9">
        <f>H10*K10*L10/1000000</f>
        <v>0</v>
      </c>
      <c r="Q10" s="55"/>
    </row>
    <row r="11" spans="1:17" ht="18" customHeight="1" thickBot="1" x14ac:dyDescent="0.2">
      <c r="B11" s="86"/>
      <c r="C11" s="13">
        <v>2</v>
      </c>
      <c r="D11" s="70"/>
      <c r="E11" s="70"/>
      <c r="F11" s="70"/>
      <c r="G11" s="3"/>
      <c r="H11" s="23"/>
      <c r="I11" s="3"/>
      <c r="J11" s="3"/>
      <c r="K11" s="5"/>
      <c r="L11" s="152"/>
      <c r="M11" s="153"/>
      <c r="N11" s="153"/>
      <c r="O11" s="154"/>
      <c r="P11" s="9">
        <f>H11*K11*L11/1000000</f>
        <v>0</v>
      </c>
    </row>
    <row r="12" spans="1:17" ht="18" customHeight="1" thickBot="1" x14ac:dyDescent="0.2">
      <c r="B12" s="87"/>
      <c r="C12" s="108" t="s">
        <v>10</v>
      </c>
      <c r="D12" s="109"/>
      <c r="E12" s="110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37">
        <f>SUM(P10:P11)</f>
        <v>0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66" t="s">
        <v>88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O15" s="112"/>
      <c r="P15" s="112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/>
      <c r="N16" s="1"/>
      <c r="O16" s="1"/>
    </row>
    <row r="17" spans="2:17" ht="18" customHeight="1" x14ac:dyDescent="0.15">
      <c r="B17" s="85" t="s">
        <v>110</v>
      </c>
      <c r="C17" s="88" t="s">
        <v>0</v>
      </c>
      <c r="D17" s="89"/>
      <c r="E17" s="94" t="s">
        <v>1</v>
      </c>
      <c r="F17" s="94" t="s">
        <v>2</v>
      </c>
      <c r="G17" s="96" t="s">
        <v>49</v>
      </c>
      <c r="H17" s="130" t="s">
        <v>4</v>
      </c>
      <c r="I17" s="71" t="s">
        <v>20</v>
      </c>
      <c r="J17" s="100" t="s">
        <v>47</v>
      </c>
      <c r="K17" s="130" t="s">
        <v>3</v>
      </c>
      <c r="L17" s="143" t="s">
        <v>113</v>
      </c>
      <c r="M17" s="144"/>
      <c r="N17" s="144"/>
      <c r="O17" s="145"/>
      <c r="P17" s="104" t="s">
        <v>50</v>
      </c>
    </row>
    <row r="18" spans="2:17" ht="18" customHeight="1" x14ac:dyDescent="0.15">
      <c r="B18" s="120"/>
      <c r="C18" s="90"/>
      <c r="D18" s="91"/>
      <c r="E18" s="95"/>
      <c r="F18" s="95"/>
      <c r="G18" s="97"/>
      <c r="H18" s="131"/>
      <c r="I18" s="68" t="s">
        <v>23</v>
      </c>
      <c r="J18" s="99"/>
      <c r="K18" s="131"/>
      <c r="L18" s="146"/>
      <c r="M18" s="147"/>
      <c r="N18" s="147"/>
      <c r="O18" s="148"/>
      <c r="P18" s="105"/>
    </row>
    <row r="19" spans="2:17" ht="18" customHeight="1" x14ac:dyDescent="0.15">
      <c r="B19" s="120"/>
      <c r="C19" s="92"/>
      <c r="D19" s="93"/>
      <c r="E19" s="95"/>
      <c r="F19" s="95"/>
      <c r="G19" s="97"/>
      <c r="H19" s="65" t="s">
        <v>31</v>
      </c>
      <c r="I19" s="69" t="s">
        <v>32</v>
      </c>
      <c r="J19" s="101"/>
      <c r="K19" s="65" t="s">
        <v>5</v>
      </c>
      <c r="L19" s="149"/>
      <c r="M19" s="150"/>
      <c r="N19" s="150"/>
      <c r="O19" s="151"/>
      <c r="P19" s="18" t="s">
        <v>73</v>
      </c>
    </row>
    <row r="20" spans="2:17" ht="18" customHeight="1" x14ac:dyDescent="0.15">
      <c r="B20" s="120"/>
      <c r="C20" s="13">
        <v>1</v>
      </c>
      <c r="D20" s="4"/>
      <c r="E20" s="70"/>
      <c r="F20" s="70"/>
      <c r="G20" s="3"/>
      <c r="H20" s="23"/>
      <c r="I20" s="4"/>
      <c r="J20" s="3"/>
      <c r="K20" s="5"/>
      <c r="L20" s="152"/>
      <c r="M20" s="153"/>
      <c r="N20" s="153"/>
      <c r="O20" s="154"/>
      <c r="P20" s="9">
        <f>H20*K20*L20/1000000</f>
        <v>0</v>
      </c>
    </row>
    <row r="21" spans="2:17" ht="18" customHeight="1" x14ac:dyDescent="0.15">
      <c r="B21" s="120"/>
      <c r="C21" s="13">
        <v>2</v>
      </c>
      <c r="D21" s="4"/>
      <c r="E21" s="70"/>
      <c r="F21" s="70"/>
      <c r="G21" s="3"/>
      <c r="H21" s="23"/>
      <c r="I21" s="3"/>
      <c r="J21" s="3"/>
      <c r="K21" s="5"/>
      <c r="L21" s="152"/>
      <c r="M21" s="153"/>
      <c r="N21" s="153"/>
      <c r="O21" s="154"/>
      <c r="P21" s="9">
        <f>H21*K21*L21/1000000</f>
        <v>0</v>
      </c>
      <c r="Q21" s="55"/>
    </row>
    <row r="22" spans="2:17" ht="18" customHeight="1" x14ac:dyDescent="0.15">
      <c r="B22" s="120"/>
      <c r="C22" s="13">
        <v>3</v>
      </c>
      <c r="D22" s="4"/>
      <c r="E22" s="70"/>
      <c r="F22" s="70"/>
      <c r="G22" s="3"/>
      <c r="H22" s="24"/>
      <c r="I22" s="10"/>
      <c r="J22" s="10"/>
      <c r="K22" s="5"/>
      <c r="L22" s="152"/>
      <c r="M22" s="153"/>
      <c r="N22" s="153"/>
      <c r="O22" s="154"/>
      <c r="P22" s="9">
        <f t="shared" ref="P22:P25" si="0">H22*K22*L22/1000000</f>
        <v>0</v>
      </c>
    </row>
    <row r="23" spans="2:17" ht="18" customHeight="1" x14ac:dyDescent="0.15">
      <c r="B23" s="120"/>
      <c r="C23" s="13">
        <v>4</v>
      </c>
      <c r="D23" s="4"/>
      <c r="E23" s="70"/>
      <c r="F23" s="70"/>
      <c r="G23" s="3"/>
      <c r="H23" s="23"/>
      <c r="I23" s="3"/>
      <c r="J23" s="3"/>
      <c r="K23" s="5"/>
      <c r="L23" s="152"/>
      <c r="M23" s="153"/>
      <c r="N23" s="153"/>
      <c r="O23" s="154"/>
      <c r="P23" s="9">
        <f t="shared" si="0"/>
        <v>0</v>
      </c>
    </row>
    <row r="24" spans="2:17" ht="18" customHeight="1" x14ac:dyDescent="0.15">
      <c r="B24" s="120"/>
      <c r="C24" s="13">
        <v>5</v>
      </c>
      <c r="D24" s="4"/>
      <c r="E24" s="70"/>
      <c r="F24" s="70"/>
      <c r="G24" s="3"/>
      <c r="H24" s="23"/>
      <c r="I24" s="3"/>
      <c r="J24" s="3"/>
      <c r="K24" s="5"/>
      <c r="L24" s="152"/>
      <c r="M24" s="153"/>
      <c r="N24" s="153"/>
      <c r="O24" s="154"/>
      <c r="P24" s="9">
        <f t="shared" si="0"/>
        <v>0</v>
      </c>
    </row>
    <row r="25" spans="2:17" ht="18" customHeight="1" thickBot="1" x14ac:dyDescent="0.2">
      <c r="B25" s="120"/>
      <c r="C25" s="13">
        <v>6</v>
      </c>
      <c r="D25" s="4"/>
      <c r="E25" s="70"/>
      <c r="F25" s="70"/>
      <c r="G25" s="3"/>
      <c r="H25" s="24"/>
      <c r="I25" s="10"/>
      <c r="J25" s="10"/>
      <c r="K25" s="5"/>
      <c r="L25" s="152"/>
      <c r="M25" s="153"/>
      <c r="N25" s="153"/>
      <c r="O25" s="154"/>
      <c r="P25" s="9">
        <f t="shared" si="0"/>
        <v>0</v>
      </c>
    </row>
    <row r="26" spans="2:17" ht="18" customHeight="1" thickBot="1" x14ac:dyDescent="0.2">
      <c r="B26" s="121"/>
      <c r="C26" s="108" t="s">
        <v>10</v>
      </c>
      <c r="D26" s="109"/>
      <c r="E26" s="110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26">
        <f>SUM(P20:P25)</f>
        <v>0</v>
      </c>
    </row>
    <row r="27" spans="2:17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15">
      <c r="B28" s="115" t="s">
        <v>41</v>
      </c>
      <c r="C28" s="116"/>
      <c r="D28" s="116"/>
      <c r="E28" s="39">
        <f>P12</f>
        <v>0</v>
      </c>
      <c r="F28" s="117" t="s">
        <v>44</v>
      </c>
      <c r="G28" s="117"/>
      <c r="H28" s="117"/>
      <c r="I28" s="117"/>
      <c r="J28" s="117"/>
      <c r="K28" s="41">
        <f>P26</f>
        <v>0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">
      <c r="B29" s="118" t="s">
        <v>42</v>
      </c>
      <c r="C29" s="119"/>
      <c r="D29" s="119"/>
      <c r="E29" s="40">
        <f>ROUNDUP(P12-P26,1)</f>
        <v>0</v>
      </c>
      <c r="F29" s="32" t="s">
        <v>45</v>
      </c>
      <c r="G29" s="38" t="s">
        <v>43</v>
      </c>
      <c r="H29" s="34" t="e">
        <f>ROUNDUP(1-P26/P12,3)</f>
        <v>#DIV/0!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15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C32" s="11"/>
      <c r="D32" s="11"/>
      <c r="E32" s="11"/>
      <c r="F32" s="11"/>
    </row>
  </sheetData>
  <mergeCells count="37">
    <mergeCell ref="P17:P18"/>
    <mergeCell ref="L20:O20"/>
    <mergeCell ref="B29:D29"/>
    <mergeCell ref="L23:O23"/>
    <mergeCell ref="L24:O24"/>
    <mergeCell ref="L25:O25"/>
    <mergeCell ref="C26:D26"/>
    <mergeCell ref="E26:O26"/>
    <mergeCell ref="B28:D28"/>
    <mergeCell ref="F28:J28"/>
    <mergeCell ref="L21:O21"/>
    <mergeCell ref="L22:O22"/>
    <mergeCell ref="B17:B26"/>
    <mergeCell ref="C17:D19"/>
    <mergeCell ref="E17:E19"/>
    <mergeCell ref="F17:F19"/>
    <mergeCell ref="G17:G19"/>
    <mergeCell ref="H17:H18"/>
    <mergeCell ref="J17:J19"/>
    <mergeCell ref="K17:K18"/>
    <mergeCell ref="L17:O19"/>
    <mergeCell ref="O15:P15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L7:O9"/>
    <mergeCell ref="P7:P8"/>
    <mergeCell ref="L10:O10"/>
    <mergeCell ref="L11:O11"/>
    <mergeCell ref="C12:D12"/>
    <mergeCell ref="E12:O12"/>
  </mergeCells>
  <phoneticPr fontId="4"/>
  <pageMargins left="0.7" right="0.7" top="0.75" bottom="0.75" header="0.3" footer="0.3"/>
  <pageSetup paperSize="9"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zoomScale="80" zoomScaleNormal="80" workbookViewId="0">
      <selection activeCell="W23" sqref="W23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9.625" bestFit="1" customWidth="1"/>
  </cols>
  <sheetData>
    <row r="1" spans="1:17" x14ac:dyDescent="0.15">
      <c r="A1" t="s">
        <v>102</v>
      </c>
    </row>
    <row r="3" spans="1:17" ht="25.5" x14ac:dyDescent="0.15">
      <c r="B3" s="84" t="s">
        <v>106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/>
      <c r="N6" s="1"/>
      <c r="O6" s="1"/>
    </row>
    <row r="7" spans="1:17" ht="18" customHeight="1" x14ac:dyDescent="0.15">
      <c r="B7" s="85" t="s">
        <v>109</v>
      </c>
      <c r="C7" s="88" t="s">
        <v>0</v>
      </c>
      <c r="D7" s="89"/>
      <c r="E7" s="94" t="s">
        <v>1</v>
      </c>
      <c r="F7" s="94" t="s">
        <v>2</v>
      </c>
      <c r="G7" s="96" t="s">
        <v>49</v>
      </c>
      <c r="H7" s="130" t="s">
        <v>4</v>
      </c>
      <c r="I7" s="20" t="s">
        <v>20</v>
      </c>
      <c r="J7" s="100" t="s">
        <v>47</v>
      </c>
      <c r="K7" s="130" t="s">
        <v>3</v>
      </c>
      <c r="L7" s="143" t="s">
        <v>113</v>
      </c>
      <c r="M7" s="144"/>
      <c r="N7" s="144"/>
      <c r="O7" s="145"/>
      <c r="P7" s="104" t="s">
        <v>50</v>
      </c>
    </row>
    <row r="8" spans="1:17" ht="18" customHeight="1" x14ac:dyDescent="0.15">
      <c r="B8" s="86"/>
      <c r="C8" s="90"/>
      <c r="D8" s="91"/>
      <c r="E8" s="95"/>
      <c r="F8" s="95"/>
      <c r="G8" s="97"/>
      <c r="H8" s="131"/>
      <c r="I8" s="21" t="s">
        <v>23</v>
      </c>
      <c r="J8" s="99"/>
      <c r="K8" s="131"/>
      <c r="L8" s="146"/>
      <c r="M8" s="147"/>
      <c r="N8" s="147"/>
      <c r="O8" s="148"/>
      <c r="P8" s="105"/>
    </row>
    <row r="9" spans="1:17" ht="18" customHeight="1" x14ac:dyDescent="0.15">
      <c r="B9" s="86"/>
      <c r="C9" s="92"/>
      <c r="D9" s="93"/>
      <c r="E9" s="95"/>
      <c r="F9" s="95"/>
      <c r="G9" s="97"/>
      <c r="H9" s="65" t="s">
        <v>31</v>
      </c>
      <c r="I9" s="22" t="s">
        <v>32</v>
      </c>
      <c r="J9" s="101"/>
      <c r="K9" s="65" t="s">
        <v>48</v>
      </c>
      <c r="L9" s="149"/>
      <c r="M9" s="150"/>
      <c r="N9" s="150"/>
      <c r="O9" s="151"/>
      <c r="P9" s="18" t="s">
        <v>73</v>
      </c>
    </row>
    <row r="10" spans="1:17" ht="18" customHeight="1" x14ac:dyDescent="0.15">
      <c r="B10" s="86"/>
      <c r="C10" s="13">
        <v>1</v>
      </c>
      <c r="D10" s="19" t="s">
        <v>6</v>
      </c>
      <c r="E10" s="19" t="s">
        <v>7</v>
      </c>
      <c r="F10" s="19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152">
        <v>233</v>
      </c>
      <c r="M10" s="153"/>
      <c r="N10" s="153"/>
      <c r="O10" s="154"/>
      <c r="P10" s="9">
        <f>H10*K10*L10/1000000</f>
        <v>815.5</v>
      </c>
      <c r="Q10" s="55" t="s">
        <v>87</v>
      </c>
    </row>
    <row r="11" spans="1:17" ht="18" customHeight="1" thickBot="1" x14ac:dyDescent="0.2">
      <c r="B11" s="86"/>
      <c r="C11" s="13">
        <v>2</v>
      </c>
      <c r="D11" s="19" t="s">
        <v>9</v>
      </c>
      <c r="E11" s="19" t="s">
        <v>8</v>
      </c>
      <c r="F11" s="19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152">
        <v>233</v>
      </c>
      <c r="M11" s="153"/>
      <c r="N11" s="153"/>
      <c r="O11" s="154"/>
      <c r="P11" s="9">
        <f>H11*K11*L11/1000000</f>
        <v>81.55</v>
      </c>
    </row>
    <row r="12" spans="1:17" ht="18" customHeight="1" thickBot="1" x14ac:dyDescent="0.2">
      <c r="B12" s="87"/>
      <c r="C12" s="108" t="s">
        <v>10</v>
      </c>
      <c r="D12" s="109"/>
      <c r="E12" s="110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37">
        <f>SUM(P10:P11)</f>
        <v>897.05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66" t="s">
        <v>88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O15" s="112"/>
      <c r="P15" s="112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/>
      <c r="N16" s="1"/>
      <c r="O16" s="1"/>
    </row>
    <row r="17" spans="2:17" ht="18" customHeight="1" x14ac:dyDescent="0.15">
      <c r="B17" s="85" t="s">
        <v>110</v>
      </c>
      <c r="C17" s="88" t="s">
        <v>0</v>
      </c>
      <c r="D17" s="89"/>
      <c r="E17" s="94" t="s">
        <v>1</v>
      </c>
      <c r="F17" s="94" t="s">
        <v>2</v>
      </c>
      <c r="G17" s="96" t="s">
        <v>49</v>
      </c>
      <c r="H17" s="130" t="s">
        <v>4</v>
      </c>
      <c r="I17" s="20" t="s">
        <v>20</v>
      </c>
      <c r="J17" s="100" t="s">
        <v>47</v>
      </c>
      <c r="K17" s="130" t="s">
        <v>3</v>
      </c>
      <c r="L17" s="143" t="s">
        <v>113</v>
      </c>
      <c r="M17" s="144"/>
      <c r="N17" s="144"/>
      <c r="O17" s="145"/>
      <c r="P17" s="104" t="s">
        <v>50</v>
      </c>
    </row>
    <row r="18" spans="2:17" ht="18" customHeight="1" x14ac:dyDescent="0.15">
      <c r="B18" s="120"/>
      <c r="C18" s="90"/>
      <c r="D18" s="91"/>
      <c r="E18" s="95"/>
      <c r="F18" s="95"/>
      <c r="G18" s="97"/>
      <c r="H18" s="131"/>
      <c r="I18" s="21" t="s">
        <v>23</v>
      </c>
      <c r="J18" s="99"/>
      <c r="K18" s="131"/>
      <c r="L18" s="146"/>
      <c r="M18" s="147"/>
      <c r="N18" s="147"/>
      <c r="O18" s="148"/>
      <c r="P18" s="105"/>
    </row>
    <row r="19" spans="2:17" ht="18" customHeight="1" x14ac:dyDescent="0.15">
      <c r="B19" s="120"/>
      <c r="C19" s="92"/>
      <c r="D19" s="93"/>
      <c r="E19" s="95"/>
      <c r="F19" s="95"/>
      <c r="G19" s="97"/>
      <c r="H19" s="65" t="s">
        <v>31</v>
      </c>
      <c r="I19" s="22" t="s">
        <v>32</v>
      </c>
      <c r="J19" s="101"/>
      <c r="K19" s="65" t="s">
        <v>5</v>
      </c>
      <c r="L19" s="149"/>
      <c r="M19" s="150"/>
      <c r="N19" s="150"/>
      <c r="O19" s="151"/>
      <c r="P19" s="18" t="s">
        <v>73</v>
      </c>
    </row>
    <row r="20" spans="2:17" ht="18" customHeight="1" x14ac:dyDescent="0.15">
      <c r="B20" s="120"/>
      <c r="C20" s="13">
        <v>1</v>
      </c>
      <c r="D20" s="125" t="s">
        <v>6</v>
      </c>
      <c r="E20" s="19" t="s">
        <v>7</v>
      </c>
      <c r="F20" s="19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152">
        <v>233</v>
      </c>
      <c r="M20" s="153"/>
      <c r="N20" s="153"/>
      <c r="O20" s="154"/>
      <c r="P20" s="9">
        <f>H20*K20*L20/1000000</f>
        <v>23.3</v>
      </c>
    </row>
    <row r="21" spans="2:17" ht="18" customHeight="1" x14ac:dyDescent="0.15">
      <c r="B21" s="120"/>
      <c r="C21" s="13">
        <v>2</v>
      </c>
      <c r="D21" s="99"/>
      <c r="E21" s="19" t="s">
        <v>11</v>
      </c>
      <c r="F21" s="19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152">
        <v>22</v>
      </c>
      <c r="M21" s="153"/>
      <c r="N21" s="153"/>
      <c r="O21" s="154"/>
      <c r="P21" s="9">
        <f>H21*K21*L21/1000000</f>
        <v>75.900000000000006</v>
      </c>
      <c r="Q21" s="55" t="s">
        <v>87</v>
      </c>
    </row>
    <row r="22" spans="2:17" ht="18" customHeight="1" x14ac:dyDescent="0.15">
      <c r="B22" s="120"/>
      <c r="C22" s="13">
        <v>3</v>
      </c>
      <c r="D22" s="101"/>
      <c r="E22" s="19" t="s">
        <v>12</v>
      </c>
      <c r="F22" s="19" t="s">
        <v>8</v>
      </c>
      <c r="G22" s="3" t="s">
        <v>28</v>
      </c>
      <c r="H22" s="24">
        <v>5</v>
      </c>
      <c r="I22" s="10">
        <v>100</v>
      </c>
      <c r="J22" s="10">
        <v>250</v>
      </c>
      <c r="K22" s="5">
        <v>2500</v>
      </c>
      <c r="L22" s="152">
        <v>233</v>
      </c>
      <c r="M22" s="153"/>
      <c r="N22" s="153"/>
      <c r="O22" s="154"/>
      <c r="P22" s="9">
        <f t="shared" ref="P22:P25" si="0">H22*K22*L22/1000000</f>
        <v>2.9125000000000001</v>
      </c>
    </row>
    <row r="23" spans="2:17" ht="18" customHeight="1" x14ac:dyDescent="0.15">
      <c r="B23" s="120"/>
      <c r="C23" s="13">
        <v>4</v>
      </c>
      <c r="D23" s="125" t="s">
        <v>9</v>
      </c>
      <c r="E23" s="19" t="s">
        <v>8</v>
      </c>
      <c r="F23" s="19" t="s">
        <v>12</v>
      </c>
      <c r="G23" s="3" t="s">
        <v>28</v>
      </c>
      <c r="H23" s="23">
        <v>5</v>
      </c>
      <c r="I23" s="3">
        <v>10</v>
      </c>
      <c r="J23" s="3">
        <v>250</v>
      </c>
      <c r="K23" s="5">
        <v>250</v>
      </c>
      <c r="L23" s="152">
        <v>233</v>
      </c>
      <c r="M23" s="153"/>
      <c r="N23" s="153"/>
      <c r="O23" s="154"/>
      <c r="P23" s="9">
        <f t="shared" si="0"/>
        <v>0.29125000000000001</v>
      </c>
    </row>
    <row r="24" spans="2:17" ht="18" customHeight="1" x14ac:dyDescent="0.15">
      <c r="B24" s="120"/>
      <c r="C24" s="13">
        <v>5</v>
      </c>
      <c r="D24" s="99"/>
      <c r="E24" s="19" t="s">
        <v>12</v>
      </c>
      <c r="F24" s="19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152">
        <v>22</v>
      </c>
      <c r="M24" s="153"/>
      <c r="N24" s="153"/>
      <c r="O24" s="154"/>
      <c r="P24" s="9">
        <f t="shared" si="0"/>
        <v>7.59</v>
      </c>
    </row>
    <row r="25" spans="2:17" ht="18" customHeight="1" thickBot="1" x14ac:dyDescent="0.2">
      <c r="B25" s="120"/>
      <c r="C25" s="13">
        <v>6</v>
      </c>
      <c r="D25" s="101"/>
      <c r="E25" s="19" t="s">
        <v>11</v>
      </c>
      <c r="F25" s="19" t="s">
        <v>7</v>
      </c>
      <c r="G25" s="3" t="s">
        <v>28</v>
      </c>
      <c r="H25" s="24">
        <v>40</v>
      </c>
      <c r="I25" s="10">
        <v>10</v>
      </c>
      <c r="J25" s="10">
        <v>250</v>
      </c>
      <c r="K25" s="5">
        <v>250</v>
      </c>
      <c r="L25" s="152">
        <v>233</v>
      </c>
      <c r="M25" s="153"/>
      <c r="N25" s="153"/>
      <c r="O25" s="154"/>
      <c r="P25" s="9">
        <f t="shared" si="0"/>
        <v>2.33</v>
      </c>
    </row>
    <row r="26" spans="2:17" ht="18" customHeight="1" thickBot="1" x14ac:dyDescent="0.2">
      <c r="B26" s="121"/>
      <c r="C26" s="108" t="s">
        <v>10</v>
      </c>
      <c r="D26" s="109"/>
      <c r="E26" s="110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26">
        <f>SUM(P20:P25)</f>
        <v>112.32375</v>
      </c>
    </row>
    <row r="27" spans="2:17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15">
      <c r="B28" s="115" t="s">
        <v>41</v>
      </c>
      <c r="C28" s="116"/>
      <c r="D28" s="116"/>
      <c r="E28" s="39">
        <f>P12</f>
        <v>897.05</v>
      </c>
      <c r="F28" s="117" t="s">
        <v>44</v>
      </c>
      <c r="G28" s="117"/>
      <c r="H28" s="117"/>
      <c r="I28" s="117"/>
      <c r="J28" s="117"/>
      <c r="K28" s="41">
        <f>P26</f>
        <v>112.32375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">
      <c r="B29" s="118" t="s">
        <v>42</v>
      </c>
      <c r="C29" s="119"/>
      <c r="D29" s="119"/>
      <c r="E29" s="40">
        <f>ROUNDUP(P12-P26,1)</f>
        <v>784.80000000000007</v>
      </c>
      <c r="F29" s="32" t="s">
        <v>45</v>
      </c>
      <c r="G29" s="38" t="s">
        <v>43</v>
      </c>
      <c r="H29" s="34">
        <f>ROUNDUP(1-P26/P12,3)</f>
        <v>0.875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15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C32" s="11"/>
      <c r="D32" s="11"/>
      <c r="E32" s="11"/>
      <c r="F32" s="11"/>
    </row>
  </sheetData>
  <mergeCells count="39">
    <mergeCell ref="B28:D28"/>
    <mergeCell ref="F28:J28"/>
    <mergeCell ref="B29:D29"/>
    <mergeCell ref="L7:O9"/>
    <mergeCell ref="L10:O10"/>
    <mergeCell ref="L11:O11"/>
    <mergeCell ref="L17:O19"/>
    <mergeCell ref="L20:O20"/>
    <mergeCell ref="L22:O22"/>
    <mergeCell ref="L23:O23"/>
    <mergeCell ref="D20:D22"/>
    <mergeCell ref="L21:O21"/>
    <mergeCell ref="D23:D25"/>
    <mergeCell ref="L24:O24"/>
    <mergeCell ref="C26:D26"/>
    <mergeCell ref="E26:O26"/>
    <mergeCell ref="O15:P15"/>
    <mergeCell ref="B17:B26"/>
    <mergeCell ref="C17:D19"/>
    <mergeCell ref="E17:E19"/>
    <mergeCell ref="F17:F19"/>
    <mergeCell ref="G17:G19"/>
    <mergeCell ref="L25:O25"/>
    <mergeCell ref="H17:H18"/>
    <mergeCell ref="J17:J19"/>
    <mergeCell ref="K17:K18"/>
    <mergeCell ref="P17:P18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P7:P8"/>
    <mergeCell ref="C12:D12"/>
    <mergeCell ref="E12:O12"/>
  </mergeCells>
  <phoneticPr fontId="4"/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CO2排出量の算出について</vt:lpstr>
      <vt:lpstr>様式1-1（燃料法）</vt:lpstr>
      <vt:lpstr>様式1-1記載例（燃料法）</vt:lpstr>
      <vt:lpstr>様式1-2（燃費法）</vt:lpstr>
      <vt:lpstr>様式1-2記載例（燃費法）</vt:lpstr>
      <vt:lpstr>様式1-3（改良トンキロ法）</vt:lpstr>
      <vt:lpstr>様式1-3記載例（改良トンキロ法）</vt:lpstr>
      <vt:lpstr>様式1-4（従来トンキロ法）</vt:lpstr>
      <vt:lpstr>様式1-4記載例（従来トンキロ法）</vt:lpstr>
      <vt:lpstr>'様式1-1（燃料法）'!Print_Area</vt:lpstr>
      <vt:lpstr>'様式1-1記載例（燃料法）'!Print_Area</vt:lpstr>
      <vt:lpstr>'様式1-2（燃費法）'!Print_Area</vt:lpstr>
      <vt:lpstr>'様式1-2記載例（燃費法）'!Print_Area</vt:lpstr>
      <vt:lpstr>'様式1-3（改良トンキロ法）'!Print_Area</vt:lpstr>
      <vt:lpstr>'様式1-3記載例（改良トンキロ法）'!Print_Area</vt:lpstr>
      <vt:lpstr>'様式1-4（従来トンキロ法）'!Print_Area</vt:lpstr>
      <vt:lpstr>'様式1-4記載例（従来トンキロ法）'!Print_Area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2020-06-29T14:11:57Z</cp:lastPrinted>
  <dcterms:created xsi:type="dcterms:W3CDTF">2016-12-26T02:56:51Z</dcterms:created>
  <dcterms:modified xsi:type="dcterms:W3CDTF">2020-06-29T14:12:01Z</dcterms:modified>
</cp:coreProperties>
</file>