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6815" windowHeight="8835" tabRatio="812"/>
  </bookViews>
  <sheets>
    <sheet name="CO2排出量の算出について" sheetId="9" r:id="rId1"/>
    <sheet name="様式1-1（燃料法）" sheetId="12" r:id="rId2"/>
    <sheet name="様式1-1記載例（燃料法）" sheetId="2" r:id="rId3"/>
    <sheet name="様式1-2（燃費法）" sheetId="13" r:id="rId4"/>
    <sheet name="様式1-2記載例（燃費法）" sheetId="11" r:id="rId5"/>
    <sheet name="様式1-3（改良トンキロ法）" sheetId="14" r:id="rId6"/>
    <sheet name="様式1-3記載例（改良トンキロ法）" sheetId="7" r:id="rId7"/>
    <sheet name="様式1-4（従来トンキロ法）" sheetId="15" r:id="rId8"/>
    <sheet name="様式1-4記載例（従来トンキロ法）" sheetId="8" r:id="rId9"/>
  </sheets>
  <definedNames>
    <definedName name="_xlnm.Print_Area" localSheetId="0">CO2排出量の算出について!$A$1:$J$35</definedName>
    <definedName name="_xlnm.Print_Area" localSheetId="1">'様式1-1（燃料法）'!$A$1:$S$54</definedName>
    <definedName name="_xlnm.Print_Area" localSheetId="2">'様式1-1記載例（燃料法）'!$A$1:$Y$54</definedName>
    <definedName name="_xlnm.Print_Area" localSheetId="3">'様式1-2（燃費法）'!$A$1:$Z$54</definedName>
    <definedName name="_xlnm.Print_Area" localSheetId="4">'様式1-2記載例（燃費法）'!$A$1:$Z$54</definedName>
    <definedName name="_xlnm.Print_Area" localSheetId="5">'様式1-3（改良トンキロ法）'!$A$1:$AD$68</definedName>
    <definedName name="_xlnm.Print_Area" localSheetId="6">'様式1-3記載例（改良トンキロ法）'!$A$1:$AD$68</definedName>
    <definedName name="_xlnm.Print_Area" localSheetId="7">'様式1-4（従来トンキロ法）'!$A$1:$P$50</definedName>
    <definedName name="_xlnm.Print_Area" localSheetId="8">'様式1-4記載例（従来トンキロ法）'!$A$1:$T$50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7" l="1"/>
  <c r="M10" i="13" l="1"/>
  <c r="Q12" i="13"/>
  <c r="E29" i="13"/>
  <c r="E28" i="7"/>
  <c r="E66" i="7"/>
  <c r="E67" i="7" s="1"/>
  <c r="E60" i="7"/>
  <c r="E67" i="14"/>
  <c r="E66" i="14"/>
  <c r="Q10" i="13"/>
  <c r="K29" i="12"/>
  <c r="E29" i="12"/>
  <c r="P25" i="15"/>
  <c r="P24" i="15"/>
  <c r="P23" i="15"/>
  <c r="P22" i="15"/>
  <c r="P21" i="15"/>
  <c r="P20" i="15"/>
  <c r="P11" i="15"/>
  <c r="P10" i="15"/>
  <c r="P12" i="15" s="1"/>
  <c r="O20" i="14"/>
  <c r="P20" i="14" s="1"/>
  <c r="O21" i="14"/>
  <c r="P21" i="14" s="1"/>
  <c r="O22" i="14"/>
  <c r="P22" i="14" s="1"/>
  <c r="O23" i="14"/>
  <c r="P23" i="14" s="1"/>
  <c r="O24" i="14"/>
  <c r="P24" i="14" s="1"/>
  <c r="E60" i="14"/>
  <c r="E61" i="14" s="1"/>
  <c r="O25" i="14"/>
  <c r="P25" i="14" s="1"/>
  <c r="O11" i="14"/>
  <c r="P11" i="14" s="1"/>
  <c r="O10" i="14"/>
  <c r="P10" i="14" s="1"/>
  <c r="P21" i="13"/>
  <c r="P22" i="13"/>
  <c r="P23" i="13"/>
  <c r="P24" i="13"/>
  <c r="P25" i="13"/>
  <c r="M22" i="13"/>
  <c r="M23" i="13"/>
  <c r="Q23" i="13" s="1"/>
  <c r="M24" i="13"/>
  <c r="Q24" i="13" s="1"/>
  <c r="M25" i="13"/>
  <c r="Q25" i="13" s="1"/>
  <c r="M26" i="13"/>
  <c r="M11" i="13"/>
  <c r="M21" i="13"/>
  <c r="P26" i="13"/>
  <c r="P11" i="13"/>
  <c r="Q11" i="13"/>
  <c r="P10" i="13"/>
  <c r="O21" i="12"/>
  <c r="P21" i="12" s="1"/>
  <c r="O22" i="12"/>
  <c r="O23" i="12"/>
  <c r="P23" i="12" s="1"/>
  <c r="O24" i="12"/>
  <c r="P24" i="12" s="1"/>
  <c r="O25" i="12"/>
  <c r="O26" i="12"/>
  <c r="P26" i="12" s="1"/>
  <c r="P25" i="12"/>
  <c r="P22" i="12"/>
  <c r="O11" i="12"/>
  <c r="P11" i="12" s="1"/>
  <c r="O10" i="12"/>
  <c r="P10" i="12" s="1"/>
  <c r="P26" i="11"/>
  <c r="M26" i="11"/>
  <c r="Q26" i="11" s="1"/>
  <c r="Q25" i="11"/>
  <c r="P24" i="11"/>
  <c r="M24" i="11"/>
  <c r="P23" i="11"/>
  <c r="M23" i="11"/>
  <c r="Q22" i="11"/>
  <c r="P21" i="11"/>
  <c r="M21" i="11"/>
  <c r="Q21" i="11" s="1"/>
  <c r="P11" i="11"/>
  <c r="M11" i="11"/>
  <c r="Q11" i="11" s="1"/>
  <c r="P10" i="11"/>
  <c r="M10" i="11"/>
  <c r="Q10" i="11" s="1"/>
  <c r="Q21" i="13" l="1"/>
  <c r="Q26" i="13"/>
  <c r="P12" i="14"/>
  <c r="E28" i="14" s="1"/>
  <c r="Q22" i="13"/>
  <c r="Q23" i="11"/>
  <c r="Q24" i="11"/>
  <c r="Q27" i="11" s="1"/>
  <c r="P26" i="15"/>
  <c r="E29" i="15" s="1"/>
  <c r="E28" i="15"/>
  <c r="P26" i="14"/>
  <c r="H29" i="14" s="1"/>
  <c r="P27" i="12"/>
  <c r="P12" i="12"/>
  <c r="H30" i="12" s="1"/>
  <c r="Q12" i="11"/>
  <c r="P21" i="8"/>
  <c r="P20" i="8"/>
  <c r="P10" i="8"/>
  <c r="P21" i="7"/>
  <c r="K28" i="15" l="1"/>
  <c r="H29" i="15"/>
  <c r="E29" i="14"/>
  <c r="K28" i="14"/>
  <c r="Q27" i="13"/>
  <c r="H30" i="13" s="1"/>
  <c r="E30" i="12"/>
  <c r="E30" i="11"/>
  <c r="E29" i="11"/>
  <c r="H30" i="11"/>
  <c r="K29" i="11"/>
  <c r="P22" i="2"/>
  <c r="K29" i="13" l="1"/>
  <c r="E30" i="13"/>
  <c r="P22" i="8" l="1"/>
  <c r="P23" i="8"/>
  <c r="P24" i="8"/>
  <c r="P25" i="8"/>
  <c r="P11" i="8"/>
  <c r="P24" i="7"/>
  <c r="O25" i="7"/>
  <c r="P25" i="7" s="1"/>
  <c r="O23" i="7"/>
  <c r="P23" i="7" s="1"/>
  <c r="O22" i="7"/>
  <c r="P22" i="7" s="1"/>
  <c r="O20" i="7"/>
  <c r="P20" i="7" s="1"/>
  <c r="O11" i="7"/>
  <c r="P11" i="7" s="1"/>
  <c r="O10" i="7"/>
  <c r="P10" i="7" s="1"/>
  <c r="P25" i="2"/>
  <c r="P12" i="7" l="1"/>
  <c r="P26" i="7"/>
  <c r="P26" i="8"/>
  <c r="K28" i="8" s="1"/>
  <c r="P12" i="8"/>
  <c r="H29" i="7" l="1"/>
  <c r="K28" i="7"/>
  <c r="E29" i="7"/>
  <c r="H29" i="8"/>
  <c r="E28" i="8"/>
  <c r="E29" i="8"/>
  <c r="O26" i="2" l="1"/>
  <c r="P26" i="2" s="1"/>
  <c r="O24" i="2"/>
  <c r="P24" i="2" s="1"/>
  <c r="O23" i="2"/>
  <c r="P23" i="2" s="1"/>
  <c r="O21" i="2"/>
  <c r="P21" i="2" s="1"/>
  <c r="O11" i="2"/>
  <c r="P11" i="2" s="1"/>
  <c r="O10" i="2"/>
  <c r="P10" i="2" s="1"/>
  <c r="P12" i="2" l="1"/>
  <c r="P27" i="2"/>
  <c r="K29" i="2" s="1"/>
  <c r="H30" i="2" l="1"/>
  <c r="E30" i="2"/>
  <c r="E29" i="2"/>
</calcChain>
</file>

<file path=xl/sharedStrings.xml><?xml version="1.0" encoding="utf-8"?>
<sst xmlns="http://schemas.openxmlformats.org/spreadsheetml/2006/main" count="742" uniqueCount="122">
  <si>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</si>
  <si>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</si>
  <si>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</si>
  <si>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</si>
  <si>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</si>
  <si>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</si>
  <si>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</si>
  <si>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</si>
  <si>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</si>
  <si>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</si>
  <si>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</si>
  <si>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</si>
  <si>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</si>
  <si>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</si>
  <si>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</si>
  <si>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</si>
  <si>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</si>
  <si>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</si>
  <si>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</si>
  <si>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</si>
  <si>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</si>
  <si>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</si>
  <si>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</si>
  <si>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</si>
  <si>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</si>
  <si>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</si>
  <si>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</si>
  <si>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</si>
  <si>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</si>
  <si>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</si>
  <si>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</si>
  <si>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</si>
  <si>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</si>
  <si>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</si>
  <si>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</si>
  <si>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</si>
  <si>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</si>
  <si>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</si>
  <si>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</si>
  <si>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</si>
  <si>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</si>
  <si>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</si>
  <si>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</si>
  <si>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</si>
  <si>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</si>
  <si>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</si>
  <si>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</si>
  <si>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</si>
  <si>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</si>
  <si>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</si>
  <si>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</si>
  <si>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</si>
  <si>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</si>
  <si>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</si>
  <si>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</si>
  <si>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</si>
  <si>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</si>
  <si>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</si>
  <si>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</si>
  <si>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c*d*e*f</t>
    <phoneticPr fontId="4"/>
  </si>
  <si>
    <t>　⇒c*d*e*f</t>
    <phoneticPr fontId="4"/>
  </si>
  <si>
    <t>a*b*c/1,000,000</t>
    <phoneticPr fontId="4"/>
  </si>
  <si>
    <t>a*b*c*d*e*f/1,000</t>
    <phoneticPr fontId="4"/>
  </si>
  <si>
    <t>燃費</t>
    <rPh sb="0" eb="2">
      <t>ネンピ</t>
    </rPh>
    <phoneticPr fontId="4"/>
  </si>
  <si>
    <t>(km/l)</t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</si>
  <si>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9" eb="11">
      <t>ユソウ</t>
    </rPh>
    <rPh sb="12" eb="13">
      <t>カカワ</t>
    </rPh>
    <rPh sb="17" eb="19">
      <t>ハイシュツ</t>
    </rPh>
    <rPh sb="19" eb="20">
      <t>リョウ</t>
    </rPh>
    <rPh sb="21" eb="23">
      <t>ケイサン</t>
    </rPh>
    <rPh sb="24" eb="26">
      <t>ヒツヨウ</t>
    </rPh>
    <rPh sb="27" eb="29">
      <t>コウモク</t>
    </rPh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</si>
  <si>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</si>
  <si>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</si>
  <si>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</si>
  <si>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</si>
  <si>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</si>
  <si>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</si>
  <si>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</si>
  <si>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</si>
  <si>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</si>
  <si>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</si>
  <si>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https://www.enecho.meti.go.jp/category/saving_and_new/saving/ninushi/pdf/guidelinev3.1.pdf</t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</si>
  <si>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</si>
  <si>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</si>
  <si>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参考：算定手法一覧（ガイドラインVer3.1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</si>
  <si>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t>様式1-1</t>
    <rPh sb="0" eb="2">
      <t>ヨウシキ</t>
    </rPh>
    <phoneticPr fontId="4"/>
  </si>
  <si>
    <t>様式1-2</t>
    <rPh sb="0" eb="2">
      <t>ヨウシキ</t>
    </rPh>
    <phoneticPr fontId="4"/>
  </si>
  <si>
    <t>様式1-3</t>
    <rPh sb="0" eb="2">
      <t>ヨウシキ</t>
    </rPh>
    <phoneticPr fontId="4"/>
  </si>
  <si>
    <t>様式1-4</t>
    <rPh sb="0" eb="2">
      <t>ヨウシキ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</si>
  <si>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</si>
  <si>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</si>
  <si>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</si>
  <si>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</si>
  <si>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</si>
  <si>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t>様式</t>
    <rPh sb="0" eb="2">
      <t>ヨウシキ</t>
    </rPh>
    <phoneticPr fontId="4"/>
  </si>
  <si>
    <t>事業実施前</t>
    <rPh sb="0" eb="2">
      <t>ジギョウ</t>
    </rPh>
    <rPh sb="2" eb="5">
      <t>ジッシマエ</t>
    </rPh>
    <phoneticPr fontId="4"/>
  </si>
  <si>
    <t>事業実施後</t>
    <rPh sb="0" eb="2">
      <t>ジギョウ</t>
    </rPh>
    <rPh sb="2" eb="4">
      <t>ジッシ</t>
    </rPh>
    <rPh sb="4" eb="5">
      <t>アト</t>
    </rPh>
    <phoneticPr fontId="4"/>
  </si>
  <si>
    <t>事業実施前</t>
    <rPh sb="0" eb="2">
      <t>ジギョウ</t>
    </rPh>
    <rPh sb="2" eb="4">
      <t>ジッシ</t>
    </rPh>
    <rPh sb="4" eb="5">
      <t>マエ</t>
    </rPh>
    <phoneticPr fontId="4"/>
  </si>
  <si>
    <t>CO2排出（削減）量の算出について</t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</si>
  <si>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r>
      <t>　⇒鉄道・船舶はa*b*CO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2" eb="4">
      <t>テツドウ</t>
    </rPh>
    <rPh sb="5" eb="7">
      <t>センパク</t>
    </rPh>
    <rPh sb="15" eb="17">
      <t>ハイシュツ</t>
    </rPh>
    <rPh sb="17" eb="20">
      <t>ゲンタンイ</t>
    </rPh>
    <rPh sb="21" eb="23">
      <t>ミギシタ</t>
    </rPh>
    <rPh sb="30" eb="32">
      <t>ジュウライ</t>
    </rPh>
    <rPh sb="36" eb="37">
      <t>ホウ</t>
    </rPh>
    <rPh sb="39" eb="41">
      <t>サンシュツ</t>
    </rPh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</si>
  <si>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：トラック、鉄道、船舶いずれの計算にも必要な項目</t>
    </r>
    <rPh sb="7" eb="9">
      <t>テツドウ</t>
    </rPh>
    <rPh sb="10" eb="12">
      <t>センパク</t>
    </rPh>
    <rPh sb="16" eb="18">
      <t>ケイサン</t>
    </rPh>
    <rPh sb="20" eb="22">
      <t>ヒツヨウ</t>
    </rPh>
    <rPh sb="23" eb="25">
      <t>コウモク</t>
    </rPh>
    <phoneticPr fontId="4"/>
  </si>
  <si>
    <t>出典：「ロジスティクス分野におけるCO2排出量算定方法 共同ガイドラインVer.3.1」（平成28年3月）</t>
    <rPh sb="0" eb="2">
      <t>シュッテン</t>
    </rPh>
    <phoneticPr fontId="4"/>
  </si>
  <si>
    <t>「ロジスティクス分野におけるCO2排出量算定方法 共同ガイドラインVer.3.1」などを参考に、</t>
    <rPh sb="44" eb="46">
      <t>サンコウ</t>
    </rPh>
    <phoneticPr fontId="4"/>
  </si>
  <si>
    <t>図表①単位発熱量と排出係数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</si>
  <si>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t>図表②従来トンキロ法における排出係数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</si>
  <si>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t>図表①燃費表（実測燃費が不明な場合は下記を利用して下さい）</t>
    <rPh sb="0" eb="2">
      <t>ズヒョウ</t>
    </rPh>
    <rPh sb="3" eb="5">
      <t>ネンピ</t>
    </rPh>
    <rPh sb="5" eb="6">
      <t>ヒョウ</t>
    </rPh>
    <rPh sb="7" eb="9">
      <t>ジッソク</t>
    </rPh>
    <rPh sb="9" eb="11">
      <t>ネンピ</t>
    </rPh>
    <rPh sb="12" eb="14">
      <t>フメイ</t>
    </rPh>
    <rPh sb="15" eb="17">
      <t>バアイ</t>
    </rPh>
    <rPh sb="18" eb="20">
      <t>カキ</t>
    </rPh>
    <rPh sb="21" eb="23">
      <t>リヨウ</t>
    </rPh>
    <rPh sb="25" eb="26">
      <t>クダ</t>
    </rPh>
    <phoneticPr fontId="4"/>
  </si>
  <si>
    <t>図表③単位発熱量と排出係数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</si>
  <si>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t>図表①従来トンキロ法における排出係数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</si>
  <si>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：（燃費法の場合）トラックでの輸送に係るCO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ネンピ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</si>
  <si>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：（燃料法の場合）トラックでの輸送に係るCO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ネンリョウ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</si>
  <si>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t>※鉄道・船舶は従来トンキロ法にて算出。詳細は「様式1-1記載例（燃料法）」を参照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ネンリョウ</t>
    </rPh>
    <rPh sb="34" eb="35">
      <t>ホウ</t>
    </rPh>
    <rPh sb="38" eb="40">
      <t>サンショウ</t>
    </rPh>
    <phoneticPr fontId="4"/>
  </si>
  <si>
    <t>図表②従来トンキロ法における排出係数（鉄道・船舶のCO2排出量算出に使用）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19" eb="21">
      <t>テツドウ</t>
    </rPh>
    <rPh sb="22" eb="24">
      <t>センパク</t>
    </rPh>
    <rPh sb="28" eb="30">
      <t>ハイシュツ</t>
    </rPh>
    <rPh sb="30" eb="33">
      <t>リョウサンシュツ</t>
    </rPh>
    <rPh sb="34" eb="36">
      <t>シヨウ</t>
    </rPh>
    <phoneticPr fontId="4"/>
  </si>
  <si>
    <t>※鉄道・船舶は従来トンキロ法にて算出。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phoneticPr fontId="4"/>
  </si>
  <si>
    <t>※鉄道・船舶は従来トンキロ法にて算出。詳細は「様式1-2記載例（燃費法）」を参照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ネンピ</t>
    </rPh>
    <rPh sb="34" eb="35">
      <t>ホウ</t>
    </rPh>
    <rPh sb="38" eb="40">
      <t>サンショウ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</si>
  <si>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：（改良トンキロ法の場合）トラックでの輸送に係るCO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カイリョウ</t>
    </rPh>
    <rPh sb="9" eb="10">
      <t>ホウ</t>
    </rPh>
    <rPh sb="11" eb="13">
      <t>バアイ</t>
    </rPh>
    <rPh sb="20" eb="22">
      <t>ユソウ</t>
    </rPh>
    <rPh sb="23" eb="24">
      <t>カカワ</t>
    </rPh>
    <rPh sb="28" eb="30">
      <t>ハイシュツ</t>
    </rPh>
    <rPh sb="30" eb="31">
      <t>リョウ</t>
    </rPh>
    <rPh sb="32" eb="34">
      <t>ケイサン</t>
    </rPh>
    <rPh sb="35" eb="37">
      <t>ヒツヨウ</t>
    </rPh>
    <rPh sb="38" eb="40">
      <t>コウモク</t>
    </rPh>
    <phoneticPr fontId="4"/>
  </si>
  <si>
    <t>※鉄道・船舶は従来トンキロ法にて算出。詳細は「様式1-3記載例（改良トンキロ法）」を参照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カイリョウ</t>
    </rPh>
    <rPh sb="38" eb="39">
      <t>ホウ</t>
    </rPh>
    <rPh sb="42" eb="44">
      <t>サンショウ</t>
    </rPh>
    <phoneticPr fontId="4"/>
  </si>
  <si>
    <t>（鉄道・船舶のCO2排出量算出に使用）</t>
  </si>
  <si>
    <t>●原単位計算式（最大積載量・積載率から精緻な原単位を使用する場合）</t>
    <rPh sb="1" eb="4">
      <t>ゲンタンイ</t>
    </rPh>
    <rPh sb="4" eb="7">
      <t>ケイサンシキ</t>
    </rPh>
    <rPh sb="8" eb="13">
      <t>サイダイセキサイリョウ</t>
    </rPh>
    <rPh sb="14" eb="17">
      <t>セキサイリツ</t>
    </rPh>
    <rPh sb="19" eb="21">
      <t>セイチ</t>
    </rPh>
    <rPh sb="22" eb="25">
      <t>ゲンタンイ</t>
    </rPh>
    <rPh sb="26" eb="28">
      <t>シヨウ</t>
    </rPh>
    <rPh sb="30" eb="32">
      <t>バアイ</t>
    </rPh>
    <phoneticPr fontId="4"/>
  </si>
  <si>
    <t>車両最大積載量（kg）</t>
    <rPh sb="0" eb="2">
      <t>シャリョウ</t>
    </rPh>
    <rPh sb="2" eb="4">
      <t>サイダイ</t>
    </rPh>
    <rPh sb="4" eb="7">
      <t>セキサイリョウ</t>
    </rPh>
    <phoneticPr fontId="17"/>
  </si>
  <si>
    <t>積載量（kg）</t>
    <rPh sb="0" eb="3">
      <t>セキサイリョウ</t>
    </rPh>
    <phoneticPr fontId="17"/>
  </si>
  <si>
    <t>■ガソリン燃料の場合</t>
    <rPh sb="5" eb="7">
      <t>ネンリョウ</t>
    </rPh>
    <rPh sb="8" eb="10">
      <t>バアイ</t>
    </rPh>
    <phoneticPr fontId="4"/>
  </si>
  <si>
    <t>■軽油燃料の場合</t>
    <rPh sb="1" eb="3">
      <t>ケイユ</t>
    </rPh>
    <rPh sb="3" eb="5">
      <t>ネンリョウ</t>
    </rPh>
    <rPh sb="6" eb="8">
      <t>バアイ</t>
    </rPh>
    <phoneticPr fontId="4"/>
  </si>
  <si>
    <t>(l/t-km)</t>
    <phoneticPr fontId="2"/>
  </si>
  <si>
    <r>
      <t>図表① 燃料使用原単位 （＝</t>
    </r>
    <r>
      <rPr>
        <sz val="11"/>
        <rFont val="ＭＳ Ｐゴシック"/>
        <family val="3"/>
        <charset val="128"/>
        <scheme val="minor"/>
      </rPr>
      <t>輸送トンキロ当たり燃料使用量）</t>
    </r>
    <rPh sb="0" eb="2">
      <t>ズヒョウ</t>
    </rPh>
    <rPh sb="4" eb="6">
      <t>ネンリョウ</t>
    </rPh>
    <rPh sb="6" eb="8">
      <t>シヨウ</t>
    </rPh>
    <rPh sb="8" eb="11">
      <t>ゲンタンイ</t>
    </rPh>
    <rPh sb="14" eb="16">
      <t>ユソウ</t>
    </rPh>
    <rPh sb="20" eb="21">
      <t>ア</t>
    </rPh>
    <rPh sb="23" eb="25">
      <t>ネンリョウ</t>
    </rPh>
    <rPh sb="25" eb="28">
      <t>シヨウリョウ</t>
    </rPh>
    <phoneticPr fontId="4"/>
  </si>
  <si>
    <t>図表② 従来トンキロ法における排出係数</t>
    <rPh sb="0" eb="2">
      <t>ズヒョウ</t>
    </rPh>
    <rPh sb="4" eb="6">
      <t>ジュウライ</t>
    </rPh>
    <rPh sb="10" eb="11">
      <t>ホウ</t>
    </rPh>
    <rPh sb="15" eb="17">
      <t>ハイシュツ</t>
    </rPh>
    <rPh sb="17" eb="19">
      <t>ケイスウ</t>
    </rPh>
    <phoneticPr fontId="4"/>
  </si>
  <si>
    <t>図表③ 単位発熱量と排出係数</t>
    <rPh sb="0" eb="2">
      <t>ズヒョウ</t>
    </rPh>
    <rPh sb="4" eb="6">
      <t>タンイ</t>
    </rPh>
    <rPh sb="6" eb="8">
      <t>ハツネツ</t>
    </rPh>
    <rPh sb="8" eb="9">
      <t>リョウ</t>
    </rPh>
    <rPh sb="10" eb="12">
      <t>ハイシュツ</t>
    </rPh>
    <rPh sb="12" eb="14">
      <t>ケイスウ</t>
    </rPh>
    <phoneticPr fontId="4"/>
  </si>
  <si>
    <t>排出原単位
(g-CO2/t-km)</t>
    <rPh sb="0" eb="2">
      <t>ハイシュツ</t>
    </rPh>
    <rPh sb="2" eb="5">
      <t>ゲンタンイ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</si>
</sst>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0_ "/>
    <numFmt numFmtId="183" formatCode="#,##0.000;&quot;▲ &quot;#,##0.000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6" borderId="4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2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7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25" fillId="0" borderId="0" xfId="0" applyFont="1">
      <alignment vertical="center"/>
    </xf>
    <xf numFmtId="9" fontId="0" fillId="0" borderId="0" xfId="3" applyFont="1" applyFill="1" applyBorder="1" applyAlignment="1">
      <alignment vertical="center" shrinkToFit="1"/>
    </xf>
    <xf numFmtId="0" fontId="26" fillId="0" borderId="0" xfId="0" applyFont="1" applyAlignment="1">
      <alignment vertical="center"/>
    </xf>
    <xf numFmtId="9" fontId="15" fillId="2" borderId="32" xfId="3" applyFont="1" applyFill="1" applyBorder="1" applyAlignment="1">
      <alignment horizontal="left" vertical="center" shrinkToFit="1"/>
    </xf>
    <xf numFmtId="183" fontId="0" fillId="4" borderId="0" xfId="0" applyNumberFormat="1" applyFill="1" applyBorder="1" applyAlignment="1">
      <alignment vertical="center" shrinkToFit="1"/>
    </xf>
    <xf numFmtId="183" fontId="14" fillId="5" borderId="43" xfId="0" applyNumberFormat="1" applyFont="1" applyFill="1" applyBorder="1" applyAlignment="1">
      <alignment vertical="center" shrinkToFit="1"/>
    </xf>
    <xf numFmtId="38" fontId="0" fillId="4" borderId="0" xfId="2" applyFont="1" applyFill="1" applyBorder="1" applyAlignment="1">
      <alignment vertical="center" shrinkToFit="1"/>
    </xf>
    <xf numFmtId="0" fontId="27" fillId="6" borderId="3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6" borderId="19" xfId="0" quotePrefix="1" applyNumberFormat="1" applyFill="1" applyBorder="1" applyAlignment="1">
      <alignment horizontal="center" vertical="center" wrapText="1" shrinkToFit="1"/>
    </xf>
    <xf numFmtId="17" fontId="0" fillId="6" borderId="1" xfId="0" quotePrefix="1" applyNumberFormat="1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4" fillId="2" borderId="29" xfId="0" applyFont="1" applyFill="1" applyBorder="1" applyAlignment="1">
      <alignment vertical="center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29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 shrinkToFit="1"/>
    </xf>
    <xf numFmtId="0" fontId="1" fillId="7" borderId="11" xfId="0" applyFont="1" applyFill="1" applyBorder="1" applyAlignment="1">
      <alignment horizontal="center" vertical="center" shrinkToFit="1"/>
    </xf>
    <xf numFmtId="0" fontId="1" fillId="7" borderId="0" xfId="0" applyFont="1" applyFill="1" applyBorder="1" applyAlignment="1">
      <alignment horizontal="center" vertical="center" shrinkToFit="1"/>
    </xf>
    <xf numFmtId="0" fontId="1" fillId="7" borderId="23" xfId="0" applyFont="1" applyFill="1" applyBorder="1" applyAlignment="1">
      <alignment horizontal="center" vertical="center" shrinkToFit="1"/>
    </xf>
    <xf numFmtId="0" fontId="1" fillId="7" borderId="10" xfId="0" applyFont="1" applyFill="1" applyBorder="1" applyAlignment="1">
      <alignment horizontal="center" vertical="center" shrinkToFit="1"/>
    </xf>
    <xf numFmtId="0" fontId="1" fillId="7" borderId="41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  <xf numFmtId="0" fontId="1" fillId="7" borderId="14" xfId="0" applyFont="1" applyFill="1" applyBorder="1" applyAlignment="1">
      <alignment horizontal="center" vertical="center" wrapText="1" shrinkToFit="1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</xdr:colOff>
      <xdr:row>13</xdr:row>
      <xdr:rowOff>38100</xdr:rowOff>
    </xdr:from>
    <xdr:to>
      <xdr:col>7</xdr:col>
      <xdr:colOff>323429</xdr:colOff>
      <xdr:row>34</xdr:row>
      <xdr:rowOff>38099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49" y="2324100"/>
          <a:ext cx="3802911" cy="3500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321129</xdr:colOff>
      <xdr:row>3</xdr:row>
      <xdr:rowOff>27215</xdr:rowOff>
    </xdr:from>
    <xdr:to>
      <xdr:col>16</xdr:col>
      <xdr:colOff>530677</xdr:colOff>
      <xdr:row>4</xdr:row>
      <xdr:rowOff>107257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0458450" y="707572"/>
          <a:ext cx="835477" cy="256935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22413</xdr:colOff>
      <xdr:row>32</xdr:row>
      <xdr:rowOff>51505</xdr:rowOff>
    </xdr:from>
    <xdr:to>
      <xdr:col>10</xdr:col>
      <xdr:colOff>665741</xdr:colOff>
      <xdr:row>52</xdr:row>
      <xdr:rowOff>555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6" y="7066387"/>
          <a:ext cx="7138145" cy="336684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406772</xdr:colOff>
      <xdr:row>0</xdr:row>
      <xdr:rowOff>81643</xdr:rowOff>
    </xdr:from>
    <xdr:to>
      <xdr:col>15</xdr:col>
      <xdr:colOff>145675</xdr:colOff>
      <xdr:row>4</xdr:row>
      <xdr:rowOff>156883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9183379" y="81643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571500</xdr:colOff>
      <xdr:row>0</xdr:row>
      <xdr:rowOff>84532</xdr:rowOff>
    </xdr:from>
    <xdr:to>
      <xdr:col>13</xdr:col>
      <xdr:colOff>381000</xdr:colOff>
      <xdr:row>4</xdr:row>
      <xdr:rowOff>134471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7987393" y="84532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771522</xdr:colOff>
      <xdr:row>32</xdr:row>
      <xdr:rowOff>35720</xdr:rowOff>
    </xdr:from>
    <xdr:to>
      <xdr:col>18</xdr:col>
      <xdr:colOff>141370</xdr:colOff>
      <xdr:row>52</xdr:row>
      <xdr:rowOff>163914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397" y="7334251"/>
          <a:ext cx="4930067" cy="3521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44825</xdr:colOff>
      <xdr:row>32</xdr:row>
      <xdr:rowOff>51505</xdr:rowOff>
    </xdr:from>
    <xdr:to>
      <xdr:col>10</xdr:col>
      <xdr:colOff>705522</xdr:colOff>
      <xdr:row>52</xdr:row>
      <xdr:rowOff>555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8" y="7066387"/>
          <a:ext cx="7138145" cy="336684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183139</xdr:colOff>
      <xdr:row>13</xdr:row>
      <xdr:rowOff>215476</xdr:rowOff>
    </xdr:from>
    <xdr:to>
      <xdr:col>16</xdr:col>
      <xdr:colOff>604309</xdr:colOff>
      <xdr:row>16</xdr:row>
      <xdr:rowOff>194309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8639222" y="3157643"/>
          <a:ext cx="1595920" cy="6773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>
    <xdr:from>
      <xdr:col>13</xdr:col>
      <xdr:colOff>391654</xdr:colOff>
      <xdr:row>0</xdr:row>
      <xdr:rowOff>84664</xdr:rowOff>
    </xdr:from>
    <xdr:to>
      <xdr:col>15</xdr:col>
      <xdr:colOff>115438</xdr:colOff>
      <xdr:row>4</xdr:row>
      <xdr:rowOff>181071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9154654" y="84664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571501</xdr:colOff>
      <xdr:row>0</xdr:row>
      <xdr:rowOff>87553</xdr:rowOff>
    </xdr:from>
    <xdr:to>
      <xdr:col>13</xdr:col>
      <xdr:colOff>365882</xdr:colOff>
      <xdr:row>4</xdr:row>
      <xdr:rowOff>158659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7958668" y="87553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11</xdr:col>
      <xdr:colOff>11905</xdr:colOff>
      <xdr:row>32</xdr:row>
      <xdr:rowOff>35719</xdr:rowOff>
    </xdr:from>
    <xdr:to>
      <xdr:col>18</xdr:col>
      <xdr:colOff>167566</xdr:colOff>
      <xdr:row>52</xdr:row>
      <xdr:rowOff>163913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4" y="7334250"/>
          <a:ext cx="4930067" cy="3521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305918</xdr:colOff>
      <xdr:row>0</xdr:row>
      <xdr:rowOff>47625</xdr:rowOff>
    </xdr:from>
    <xdr:to>
      <xdr:col>16</xdr:col>
      <xdr:colOff>250031</xdr:colOff>
      <xdr:row>4</xdr:row>
      <xdr:rowOff>207869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9557074" y="47625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0</xdr:row>
      <xdr:rowOff>55270</xdr:rowOff>
    </xdr:from>
    <xdr:to>
      <xdr:col>14</xdr:col>
      <xdr:colOff>268942</xdr:colOff>
      <xdr:row>5</xdr:row>
      <xdr:rowOff>14009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8497561" y="55270"/>
          <a:ext cx="1022537" cy="1006489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294716</xdr:colOff>
      <xdr:row>3</xdr:row>
      <xdr:rowOff>62613</xdr:rowOff>
    </xdr:from>
    <xdr:to>
      <xdr:col>17</xdr:col>
      <xdr:colOff>304800</xdr:colOff>
      <xdr:row>4</xdr:row>
      <xdr:rowOff>167389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0926997" y="717457"/>
          <a:ext cx="641116" cy="271463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8</xdr:col>
      <xdr:colOff>59531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5548312" y="654845"/>
          <a:ext cx="2882012" cy="440531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22412</xdr:colOff>
      <xdr:row>32</xdr:row>
      <xdr:rowOff>22411</xdr:rowOff>
    </xdr:from>
    <xdr:to>
      <xdr:col>6</xdr:col>
      <xdr:colOff>171561</xdr:colOff>
      <xdr:row>51</xdr:row>
      <xdr:rowOff>153432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7320942"/>
          <a:ext cx="4447305" cy="3357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1</xdr:colOff>
      <xdr:row>32</xdr:row>
      <xdr:rowOff>22410</xdr:rowOff>
    </xdr:from>
    <xdr:to>
      <xdr:col>25</xdr:col>
      <xdr:colOff>568000</xdr:colOff>
      <xdr:row>52</xdr:row>
      <xdr:rowOff>151167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1" y="7166160"/>
          <a:ext cx="7542680" cy="361490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523875</xdr:colOff>
      <xdr:row>33</xdr:row>
      <xdr:rowOff>15309</xdr:rowOff>
    </xdr:from>
    <xdr:to>
      <xdr:col>13</xdr:col>
      <xdr:colOff>620004</xdr:colOff>
      <xdr:row>51</xdr:row>
      <xdr:rowOff>128196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031" y="7540059"/>
          <a:ext cx="4358567" cy="31132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 editAs="oneCell">
    <xdr:from>
      <xdr:col>0</xdr:col>
      <xdr:colOff>22412</xdr:colOff>
      <xdr:row>32</xdr:row>
      <xdr:rowOff>22411</xdr:rowOff>
    </xdr:from>
    <xdr:to>
      <xdr:col>6</xdr:col>
      <xdr:colOff>167751</xdr:colOff>
      <xdr:row>51</xdr:row>
      <xdr:rowOff>153432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7166161"/>
          <a:ext cx="4448174" cy="34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1</xdr:colOff>
      <xdr:row>32</xdr:row>
      <xdr:rowOff>22410</xdr:rowOff>
    </xdr:from>
    <xdr:to>
      <xdr:col>26</xdr:col>
      <xdr:colOff>56031</xdr:colOff>
      <xdr:row>52</xdr:row>
      <xdr:rowOff>151167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1" y="7166160"/>
          <a:ext cx="7542680" cy="361490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305918</xdr:colOff>
      <xdr:row>0</xdr:row>
      <xdr:rowOff>47625</xdr:rowOff>
    </xdr:from>
    <xdr:to>
      <xdr:col>16</xdr:col>
      <xdr:colOff>250031</xdr:colOff>
      <xdr:row>4</xdr:row>
      <xdr:rowOff>207869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9557074" y="47625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0</xdr:row>
      <xdr:rowOff>55270</xdr:rowOff>
    </xdr:from>
    <xdr:to>
      <xdr:col>14</xdr:col>
      <xdr:colOff>268942</xdr:colOff>
      <xdr:row>5</xdr:row>
      <xdr:rowOff>14009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497561" y="55270"/>
          <a:ext cx="1022537" cy="1006489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294716</xdr:colOff>
      <xdr:row>3</xdr:row>
      <xdr:rowOff>62613</xdr:rowOff>
    </xdr:from>
    <xdr:to>
      <xdr:col>17</xdr:col>
      <xdr:colOff>304800</xdr:colOff>
      <xdr:row>4</xdr:row>
      <xdr:rowOff>167389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0926997" y="717457"/>
          <a:ext cx="641116" cy="271463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59531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5548312" y="654845"/>
          <a:ext cx="2882012" cy="440531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254317</xdr:colOff>
      <xdr:row>12</xdr:row>
      <xdr:rowOff>37624</xdr:rowOff>
    </xdr:from>
    <xdr:to>
      <xdr:col>18</xdr:col>
      <xdr:colOff>110965</xdr:colOff>
      <xdr:row>15</xdr:row>
      <xdr:rowOff>218186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9100661" y="2692718"/>
          <a:ext cx="1630679" cy="859218"/>
        </a:xfrm>
        <a:prstGeom prst="wedgeRoundRectCallout">
          <a:avLst>
            <a:gd name="adj1" fmla="val -29590"/>
            <a:gd name="adj2" fmla="val 18110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6</xdr:col>
      <xdr:colOff>595313</xdr:colOff>
      <xdr:row>33</xdr:row>
      <xdr:rowOff>11907</xdr:rowOff>
    </xdr:from>
    <xdr:to>
      <xdr:col>14</xdr:col>
      <xdr:colOff>880</xdr:colOff>
      <xdr:row>51</xdr:row>
      <xdr:rowOff>124794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469" y="7536657"/>
          <a:ext cx="4358567" cy="31132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199466</xdr:colOff>
      <xdr:row>3</xdr:row>
      <xdr:rowOff>136073</xdr:rowOff>
    </xdr:from>
    <xdr:to>
      <xdr:col>17</xdr:col>
      <xdr:colOff>421820</xdr:colOff>
      <xdr:row>5</xdr:row>
      <xdr:rowOff>120865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1030752" y="816430"/>
          <a:ext cx="902711" cy="393006"/>
        </a:xfrm>
        <a:prstGeom prst="wedgeRoundRectCallout">
          <a:avLst>
            <a:gd name="adj1" fmla="val -168146"/>
            <a:gd name="adj2" fmla="val 11025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6</xdr:col>
      <xdr:colOff>108857</xdr:colOff>
      <xdr:row>3</xdr:row>
      <xdr:rowOff>33617</xdr:rowOff>
    </xdr:from>
    <xdr:to>
      <xdr:col>11</xdr:col>
      <xdr:colOff>523875</xdr:colOff>
      <xdr:row>5</xdr:row>
      <xdr:rowOff>47625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4422321" y="713974"/>
          <a:ext cx="3476625" cy="422222"/>
        </a:xfrm>
        <a:prstGeom prst="wedgeRoundRectCallout">
          <a:avLst>
            <a:gd name="adj1" fmla="val 39973"/>
            <a:gd name="adj2" fmla="val 813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33617</xdr:colOff>
      <xdr:row>31</xdr:row>
      <xdr:rowOff>33617</xdr:rowOff>
    </xdr:from>
    <xdr:to>
      <xdr:col>10</xdr:col>
      <xdr:colOff>523966</xdr:colOff>
      <xdr:row>54</xdr:row>
      <xdr:rowOff>53566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" b="3907"/>
        <a:stretch/>
      </xdr:blipFill>
      <xdr:spPr bwMode="auto">
        <a:xfrm>
          <a:off x="33617" y="7272617"/>
          <a:ext cx="7327825" cy="4135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22411</xdr:colOff>
      <xdr:row>31</xdr:row>
      <xdr:rowOff>33617</xdr:rowOff>
    </xdr:from>
    <xdr:to>
      <xdr:col>29</xdr:col>
      <xdr:colOff>571500</xdr:colOff>
      <xdr:row>52</xdr:row>
      <xdr:rowOff>20453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3205" y="7048499"/>
          <a:ext cx="7519148" cy="35465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88205</xdr:colOff>
      <xdr:row>0</xdr:row>
      <xdr:rowOff>81643</xdr:rowOff>
    </xdr:from>
    <xdr:to>
      <xdr:col>16</xdr:col>
      <xdr:colOff>176893</xdr:colOff>
      <xdr:row>4</xdr:row>
      <xdr:rowOff>170490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9504348" y="81643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67233</xdr:colOff>
      <xdr:row>0</xdr:row>
      <xdr:rowOff>56830</xdr:rowOff>
    </xdr:from>
    <xdr:to>
      <xdr:col>14</xdr:col>
      <xdr:colOff>40820</xdr:colOff>
      <xdr:row>4</xdr:row>
      <xdr:rowOff>145677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8122662" y="56830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721178</xdr:colOff>
      <xdr:row>32</xdr:row>
      <xdr:rowOff>122464</xdr:rowOff>
    </xdr:from>
    <xdr:to>
      <xdr:col>17</xdr:col>
      <xdr:colOff>17888</xdr:colOff>
      <xdr:row>50</xdr:row>
      <xdr:rowOff>51654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1964" y="7592785"/>
          <a:ext cx="4358567" cy="31132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 editAs="oneCell">
    <xdr:from>
      <xdr:col>0</xdr:col>
      <xdr:colOff>33617</xdr:colOff>
      <xdr:row>31</xdr:row>
      <xdr:rowOff>33617</xdr:rowOff>
    </xdr:from>
    <xdr:to>
      <xdr:col>10</xdr:col>
      <xdr:colOff>433797</xdr:colOff>
      <xdr:row>54</xdr:row>
      <xdr:rowOff>57376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" b="3907"/>
        <a:stretch/>
      </xdr:blipFill>
      <xdr:spPr bwMode="auto">
        <a:xfrm>
          <a:off x="33617" y="6880411"/>
          <a:ext cx="7297409" cy="3934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33617</xdr:colOff>
      <xdr:row>31</xdr:row>
      <xdr:rowOff>56029</xdr:rowOff>
    </xdr:from>
    <xdr:to>
      <xdr:col>29</xdr:col>
      <xdr:colOff>588421</xdr:colOff>
      <xdr:row>52</xdr:row>
      <xdr:rowOff>16698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11" y="7070911"/>
          <a:ext cx="7519148" cy="35465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226682</xdr:colOff>
      <xdr:row>3</xdr:row>
      <xdr:rowOff>152382</xdr:rowOff>
    </xdr:from>
    <xdr:to>
      <xdr:col>17</xdr:col>
      <xdr:colOff>438830</xdr:colOff>
      <xdr:row>5</xdr:row>
      <xdr:rowOff>152482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11097088" y="807226"/>
          <a:ext cx="902711" cy="393006"/>
        </a:xfrm>
        <a:prstGeom prst="wedgeRoundRectCallout">
          <a:avLst>
            <a:gd name="adj1" fmla="val -168146"/>
            <a:gd name="adj2" fmla="val 11025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190501</xdr:colOff>
      <xdr:row>3</xdr:row>
      <xdr:rowOff>49926</xdr:rowOff>
    </xdr:from>
    <xdr:to>
      <xdr:col>11</xdr:col>
      <xdr:colOff>595313</xdr:colOff>
      <xdr:row>5</xdr:row>
      <xdr:rowOff>79242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4488657" y="704770"/>
          <a:ext cx="3476625" cy="422222"/>
        </a:xfrm>
        <a:prstGeom prst="wedgeRoundRectCallout">
          <a:avLst>
            <a:gd name="adj1" fmla="val 39973"/>
            <a:gd name="adj2" fmla="val 813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129028</xdr:colOff>
      <xdr:row>0</xdr:row>
      <xdr:rowOff>72439</xdr:rowOff>
    </xdr:from>
    <xdr:to>
      <xdr:col>16</xdr:col>
      <xdr:colOff>204109</xdr:colOff>
      <xdr:row>4</xdr:row>
      <xdr:rowOff>197005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570684" y="72439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128467</xdr:colOff>
      <xdr:row>0</xdr:row>
      <xdr:rowOff>47626</xdr:rowOff>
    </xdr:from>
    <xdr:to>
      <xdr:col>14</xdr:col>
      <xdr:colOff>81643</xdr:colOff>
      <xdr:row>4</xdr:row>
      <xdr:rowOff>172192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8188998" y="47626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286451</xdr:colOff>
      <xdr:row>12</xdr:row>
      <xdr:rowOff>33318</xdr:rowOff>
    </xdr:from>
    <xdr:to>
      <xdr:col>16</xdr:col>
      <xdr:colOff>273845</xdr:colOff>
      <xdr:row>15</xdr:row>
      <xdr:rowOff>123465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9037545" y="2664599"/>
          <a:ext cx="2106706" cy="768804"/>
        </a:xfrm>
        <a:prstGeom prst="wedgeRoundRectCallout">
          <a:avLst>
            <a:gd name="adj1" fmla="val 4313"/>
            <a:gd name="adj2" fmla="val 20403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10</xdr:col>
      <xdr:colOff>690562</xdr:colOff>
      <xdr:row>32</xdr:row>
      <xdr:rowOff>59531</xdr:rowOff>
    </xdr:from>
    <xdr:to>
      <xdr:col>16</xdr:col>
      <xdr:colOff>667629</xdr:colOff>
      <xdr:row>51</xdr:row>
      <xdr:rowOff>5730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6656" y="7358062"/>
          <a:ext cx="4358567" cy="31132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12</xdr:col>
      <xdr:colOff>257735</xdr:colOff>
      <xdr:row>2</xdr:row>
      <xdr:rowOff>0</xdr:rowOff>
    </xdr:from>
    <xdr:to>
      <xdr:col>14</xdr:col>
      <xdr:colOff>654844</xdr:colOff>
      <xdr:row>3</xdr:row>
      <xdr:rowOff>81243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8318266" y="333375"/>
          <a:ext cx="1778234" cy="402712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429325</xdr:colOff>
      <xdr:row>12</xdr:row>
      <xdr:rowOff>95255</xdr:rowOff>
    </xdr:from>
    <xdr:to>
      <xdr:col>16</xdr:col>
      <xdr:colOff>631030</xdr:colOff>
      <xdr:row>15</xdr:row>
      <xdr:rowOff>43141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9180419" y="2726536"/>
          <a:ext cx="2321017" cy="626543"/>
        </a:xfrm>
        <a:prstGeom prst="wedgeRoundRectCallout">
          <a:avLst>
            <a:gd name="adj1" fmla="val -63855"/>
            <a:gd name="adj2" fmla="val 7575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4</xdr:col>
      <xdr:colOff>-1</xdr:colOff>
      <xdr:row>31</xdr:row>
      <xdr:rowOff>71437</xdr:rowOff>
    </xdr:from>
    <xdr:to>
      <xdr:col>11</xdr:col>
      <xdr:colOff>143754</xdr:colOff>
      <xdr:row>52</xdr:row>
      <xdr:rowOff>32945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2" y="7143750"/>
          <a:ext cx="4930067" cy="3521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678656</xdr:colOff>
      <xdr:row>2</xdr:row>
      <xdr:rowOff>95250</xdr:rowOff>
    </xdr:from>
    <xdr:to>
      <xdr:col>15</xdr:col>
      <xdr:colOff>385202</xdr:colOff>
      <xdr:row>4</xdr:row>
      <xdr:rowOff>9806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8739187" y="428625"/>
          <a:ext cx="1778234" cy="402712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159684</xdr:colOff>
      <xdr:row>12</xdr:row>
      <xdr:rowOff>190505</xdr:rowOff>
    </xdr:from>
    <xdr:to>
      <xdr:col>17</xdr:col>
      <xdr:colOff>361388</xdr:colOff>
      <xdr:row>15</xdr:row>
      <xdr:rowOff>138391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9601340" y="2821786"/>
          <a:ext cx="2321017" cy="626543"/>
        </a:xfrm>
        <a:prstGeom prst="wedgeRoundRectCallout">
          <a:avLst>
            <a:gd name="adj1" fmla="val -63855"/>
            <a:gd name="adj2" fmla="val 7575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4</xdr:col>
      <xdr:colOff>47623</xdr:colOff>
      <xdr:row>31</xdr:row>
      <xdr:rowOff>83344</xdr:rowOff>
    </xdr:from>
    <xdr:to>
      <xdr:col>11</xdr:col>
      <xdr:colOff>298534</xdr:colOff>
      <xdr:row>52</xdr:row>
      <xdr:rowOff>44852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6" y="7155657"/>
          <a:ext cx="4930067" cy="3521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cho.meti.go.jp/category/saving_and_new/saving/ninushi/pdf/guidelinev3.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view="pageBreakPreview" zoomScale="80" zoomScaleNormal="80" zoomScaleSheetLayoutView="80" workbookViewId="0">
      <selection activeCell="L12" sqref="L12"/>
    </sheetView>
  </sheetViews>
  <sheetFormatPr defaultRowHeight="13.5" x14ac:dyDescent="0.15"/>
  <sheetData>
    <row r="1" spans="1:8" ht="14.25" thickBot="1" x14ac:dyDescent="0.2">
      <c r="A1" t="s">
        <v>89</v>
      </c>
    </row>
    <row r="2" spans="1:8" ht="19.5" thickBot="1" x14ac:dyDescent="0.2">
      <c r="B2" s="86" t="s">
        <v>93</v>
      </c>
      <c r="C2" s="87"/>
      <c r="D2" s="87"/>
      <c r="E2" s="87"/>
      <c r="F2" s="87"/>
      <c r="G2" s="87"/>
      <c r="H2" s="88"/>
    </row>
    <row r="4" spans="1:8" ht="16.5" x14ac:dyDescent="0.15">
      <c r="B4" t="s">
        <v>75</v>
      </c>
    </row>
    <row r="5" spans="1:8" x14ac:dyDescent="0.15">
      <c r="B5" t="s">
        <v>97</v>
      </c>
    </row>
    <row r="6" spans="1:8" x14ac:dyDescent="0.15">
      <c r="B6" s="71" t="s">
        <v>76</v>
      </c>
    </row>
    <row r="7" spans="1:8" x14ac:dyDescent="0.15">
      <c r="B7" t="s">
        <v>77</v>
      </c>
    </row>
    <row r="8" spans="1:8" x14ac:dyDescent="0.15">
      <c r="B8" t="s">
        <v>78</v>
      </c>
    </row>
    <row r="10" spans="1:8" x14ac:dyDescent="0.15">
      <c r="B10" s="67" t="s">
        <v>88</v>
      </c>
    </row>
    <row r="11" spans="1:8" x14ac:dyDescent="0.15">
      <c r="B11" s="58" t="s">
        <v>84</v>
      </c>
    </row>
    <row r="13" spans="1:8" x14ac:dyDescent="0.15">
      <c r="C13" t="s">
        <v>79</v>
      </c>
    </row>
  </sheetData>
  <mergeCells count="1">
    <mergeCell ref="B2:H2"/>
  </mergeCells>
  <phoneticPr fontId="4"/>
  <hyperlinks>
    <hyperlink ref="B6" r:id="rId1"/>
  </hyperlinks>
  <pageMargins left="0.7" right="0.7" top="0.75" bottom="0.75" header="0.3" footer="0.3"/>
  <pageSetup paperSize="9"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topLeftCell="B1" zoomScale="80" zoomScaleNormal="80" zoomScaleSheetLayoutView="85" workbookViewId="0">
      <selection activeCell="F60" sqref="F60"/>
    </sheetView>
  </sheetViews>
  <sheetFormatPr defaultRowHeight="13.5" x14ac:dyDescent="0.15"/>
  <cols>
    <col min="1" max="1" width="1.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7.125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80</v>
      </c>
    </row>
    <row r="3" spans="1:17" ht="25.5" x14ac:dyDescent="0.15">
      <c r="B3" s="123" t="s">
        <v>86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98" t="s">
        <v>90</v>
      </c>
      <c r="C7" s="106" t="s">
        <v>0</v>
      </c>
      <c r="D7" s="107"/>
      <c r="E7" s="112" t="s">
        <v>1</v>
      </c>
      <c r="F7" s="112" t="s">
        <v>2</v>
      </c>
      <c r="G7" s="114" t="s">
        <v>49</v>
      </c>
      <c r="H7" s="126" t="s">
        <v>4</v>
      </c>
      <c r="I7" s="63" t="s">
        <v>20</v>
      </c>
      <c r="J7" s="118" t="s">
        <v>47</v>
      </c>
      <c r="K7" s="126" t="s">
        <v>3</v>
      </c>
      <c r="L7" s="48" t="s">
        <v>39</v>
      </c>
      <c r="M7" s="64" t="s">
        <v>21</v>
      </c>
      <c r="N7" s="121" t="s">
        <v>22</v>
      </c>
      <c r="O7" s="103" t="s">
        <v>51</v>
      </c>
      <c r="P7" s="101" t="s">
        <v>50</v>
      </c>
    </row>
    <row r="8" spans="1:17" ht="18" customHeight="1" x14ac:dyDescent="0.15">
      <c r="B8" s="124"/>
      <c r="C8" s="108"/>
      <c r="D8" s="109"/>
      <c r="E8" s="113"/>
      <c r="F8" s="113"/>
      <c r="G8" s="115"/>
      <c r="H8" s="119"/>
      <c r="I8" s="60" t="s">
        <v>23</v>
      </c>
      <c r="J8" s="119"/>
      <c r="K8" s="119"/>
      <c r="L8" s="50" t="s">
        <v>40</v>
      </c>
      <c r="M8" s="65" t="s">
        <v>24</v>
      </c>
      <c r="N8" s="122"/>
      <c r="O8" s="104"/>
      <c r="P8" s="102"/>
    </row>
    <row r="9" spans="1:17" ht="18" customHeight="1" x14ac:dyDescent="0.15">
      <c r="B9" s="124"/>
      <c r="C9" s="110"/>
      <c r="D9" s="111"/>
      <c r="E9" s="113"/>
      <c r="F9" s="113"/>
      <c r="G9" s="115"/>
      <c r="H9" s="61" t="s">
        <v>31</v>
      </c>
      <c r="I9" s="61" t="s">
        <v>32</v>
      </c>
      <c r="J9" s="120"/>
      <c r="K9" s="61" t="s">
        <v>48</v>
      </c>
      <c r="L9" s="66" t="s">
        <v>52</v>
      </c>
      <c r="M9" s="66" t="s">
        <v>33</v>
      </c>
      <c r="N9" s="66" t="s">
        <v>25</v>
      </c>
      <c r="O9" s="104"/>
      <c r="P9" s="18" t="s">
        <v>59</v>
      </c>
    </row>
    <row r="10" spans="1:17" ht="18" customHeight="1" x14ac:dyDescent="0.15">
      <c r="B10" s="124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47"/>
    </row>
    <row r="11" spans="1:17" ht="18" customHeight="1" thickBot="1" x14ac:dyDescent="0.2">
      <c r="B11" s="124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1:17" ht="18" customHeight="1" thickBot="1" x14ac:dyDescent="0.2">
      <c r="B12" s="125"/>
      <c r="C12" s="94" t="s">
        <v>10</v>
      </c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104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65</v>
      </c>
      <c r="O15" s="105"/>
      <c r="P15" s="105"/>
      <c r="Q15" s="7"/>
    </row>
    <row r="16" spans="1:17" ht="18" customHeight="1" x14ac:dyDescent="0.15">
      <c r="H16" s="56" t="s">
        <v>105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18</v>
      </c>
      <c r="O17" s="1" t="s">
        <v>19</v>
      </c>
    </row>
    <row r="18" spans="2:17" ht="18" customHeight="1" x14ac:dyDescent="0.15">
      <c r="B18" s="98" t="s">
        <v>91</v>
      </c>
      <c r="C18" s="106" t="s">
        <v>0</v>
      </c>
      <c r="D18" s="107"/>
      <c r="E18" s="112" t="s">
        <v>1</v>
      </c>
      <c r="F18" s="112" t="s">
        <v>2</v>
      </c>
      <c r="G18" s="114" t="s">
        <v>49</v>
      </c>
      <c r="H18" s="116" t="s">
        <v>4</v>
      </c>
      <c r="I18" s="63" t="s">
        <v>20</v>
      </c>
      <c r="J18" s="118" t="s">
        <v>47</v>
      </c>
      <c r="K18" s="116" t="s">
        <v>3</v>
      </c>
      <c r="L18" s="48" t="s">
        <v>39</v>
      </c>
      <c r="M18" s="64" t="s">
        <v>21</v>
      </c>
      <c r="N18" s="121" t="s">
        <v>22</v>
      </c>
      <c r="O18" s="103" t="s">
        <v>51</v>
      </c>
      <c r="P18" s="101" t="s">
        <v>50</v>
      </c>
    </row>
    <row r="19" spans="2:17" ht="18" customHeight="1" x14ac:dyDescent="0.15">
      <c r="B19" s="99"/>
      <c r="C19" s="108"/>
      <c r="D19" s="109"/>
      <c r="E19" s="113"/>
      <c r="F19" s="113"/>
      <c r="G19" s="115"/>
      <c r="H19" s="117"/>
      <c r="I19" s="60" t="s">
        <v>23</v>
      </c>
      <c r="J19" s="119"/>
      <c r="K19" s="117"/>
      <c r="L19" s="50" t="s">
        <v>40</v>
      </c>
      <c r="M19" s="65" t="s">
        <v>24</v>
      </c>
      <c r="N19" s="122"/>
      <c r="O19" s="104"/>
      <c r="P19" s="102"/>
    </row>
    <row r="20" spans="2:17" ht="18" customHeight="1" x14ac:dyDescent="0.15">
      <c r="B20" s="99"/>
      <c r="C20" s="110"/>
      <c r="D20" s="111"/>
      <c r="E20" s="113"/>
      <c r="F20" s="113"/>
      <c r="G20" s="115"/>
      <c r="H20" s="53" t="s">
        <v>31</v>
      </c>
      <c r="I20" s="61" t="s">
        <v>32</v>
      </c>
      <c r="J20" s="120"/>
      <c r="K20" s="53" t="s">
        <v>5</v>
      </c>
      <c r="L20" s="66" t="s">
        <v>52</v>
      </c>
      <c r="M20" s="66" t="s">
        <v>33</v>
      </c>
      <c r="N20" s="66" t="s">
        <v>25</v>
      </c>
      <c r="O20" s="104"/>
      <c r="P20" s="18" t="s">
        <v>59</v>
      </c>
    </row>
    <row r="21" spans="2:17" ht="18" customHeight="1" x14ac:dyDescent="0.15">
      <c r="B21" s="99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3"/>
      <c r="M21" s="3"/>
      <c r="N21" s="3"/>
      <c r="O21" s="3">
        <f t="shared" ref="O21:O25" si="0">44/12</f>
        <v>3.6666666666666665</v>
      </c>
      <c r="P21" s="9">
        <f>L21*M21*N21*O21</f>
        <v>0</v>
      </c>
    </row>
    <row r="22" spans="2:17" ht="18" customHeight="1" x14ac:dyDescent="0.15">
      <c r="B22" s="99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8"/>
      <c r="M22" s="68"/>
      <c r="N22" s="68"/>
      <c r="O22" s="3">
        <f t="shared" si="0"/>
        <v>3.6666666666666665</v>
      </c>
      <c r="P22" s="9">
        <f>H22*K22*L22/1000/1000</f>
        <v>0</v>
      </c>
      <c r="Q22" s="47"/>
    </row>
    <row r="23" spans="2:17" ht="18" customHeight="1" x14ac:dyDescent="0.15">
      <c r="B23" s="99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3"/>
      <c r="M23" s="3"/>
      <c r="N23" s="3"/>
      <c r="O23" s="3">
        <f t="shared" si="0"/>
        <v>3.6666666666666665</v>
      </c>
      <c r="P23" s="9">
        <f t="shared" ref="P23:P24" si="1">L23*M23*N23*O23</f>
        <v>0</v>
      </c>
    </row>
    <row r="24" spans="2:17" ht="18" customHeight="1" x14ac:dyDescent="0.15">
      <c r="B24" s="99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3"/>
      <c r="M24" s="3"/>
      <c r="N24" s="3"/>
      <c r="O24" s="3">
        <f t="shared" si="0"/>
        <v>3.6666666666666665</v>
      </c>
      <c r="P24" s="9">
        <f t="shared" si="1"/>
        <v>0</v>
      </c>
    </row>
    <row r="25" spans="2:17" ht="18" customHeight="1" x14ac:dyDescent="0.15">
      <c r="B25" s="99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68"/>
      <c r="M25" s="68"/>
      <c r="N25" s="68"/>
      <c r="O25" s="3">
        <f t="shared" si="0"/>
        <v>3.6666666666666665</v>
      </c>
      <c r="P25" s="9">
        <f>H25*K25*L25/1000/1000</f>
        <v>0</v>
      </c>
    </row>
    <row r="26" spans="2:17" ht="18" customHeight="1" thickBot="1" x14ac:dyDescent="0.2">
      <c r="B26" s="99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3"/>
      <c r="M26" s="3"/>
      <c r="N26" s="3"/>
      <c r="O26" s="3">
        <f>44/12</f>
        <v>3.6666666666666665</v>
      </c>
      <c r="P26" s="25">
        <f>L26*M26*N26*O26</f>
        <v>0</v>
      </c>
    </row>
    <row r="27" spans="2:17" ht="18" customHeight="1" thickBot="1" x14ac:dyDescent="0.2">
      <c r="B27" s="100"/>
      <c r="C27" s="94" t="s">
        <v>10</v>
      </c>
      <c r="D27" s="95"/>
      <c r="E27" s="96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26">
        <f>SUM(P21:P26)</f>
        <v>0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89" t="s">
        <v>41</v>
      </c>
      <c r="C29" s="90"/>
      <c r="D29" s="90"/>
      <c r="E29" s="39">
        <f>P12</f>
        <v>0</v>
      </c>
      <c r="F29" s="91" t="s">
        <v>44</v>
      </c>
      <c r="G29" s="91"/>
      <c r="H29" s="91"/>
      <c r="I29" s="91"/>
      <c r="J29" s="91"/>
      <c r="K29" s="41">
        <f>P27</f>
        <v>0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92" t="s">
        <v>42</v>
      </c>
      <c r="C30" s="93"/>
      <c r="D30" s="93"/>
      <c r="E30" s="40">
        <f>ROUNDUP(P12-P27,1)</f>
        <v>0</v>
      </c>
      <c r="F30" s="32" t="s">
        <v>45</v>
      </c>
      <c r="G30" s="38" t="s">
        <v>43</v>
      </c>
      <c r="H30" s="34" t="e">
        <f>ROUNDUP(1-P27/P12,3)</f>
        <v>#DIV/0!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98</v>
      </c>
      <c r="C32" s="6"/>
      <c r="D32" s="6"/>
      <c r="E32" s="7"/>
      <c r="F32" s="7"/>
      <c r="G32" s="7"/>
      <c r="H32" s="7"/>
      <c r="I32" s="7"/>
      <c r="J32" s="7"/>
      <c r="K32" s="7"/>
      <c r="L32" s="7" t="s">
        <v>106</v>
      </c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4" spans="2:2" x14ac:dyDescent="0.15">
      <c r="B54" s="46" t="s">
        <v>96</v>
      </c>
    </row>
  </sheetData>
  <mergeCells count="31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P18:P19"/>
    <mergeCell ref="O7:O9"/>
    <mergeCell ref="P7:P8"/>
    <mergeCell ref="C12:D12"/>
    <mergeCell ref="E12:O12"/>
    <mergeCell ref="O15:P15"/>
    <mergeCell ref="C18:D20"/>
    <mergeCell ref="E18:E20"/>
    <mergeCell ref="F18:F20"/>
    <mergeCell ref="G18:G20"/>
    <mergeCell ref="H18:H19"/>
    <mergeCell ref="J18:J20"/>
    <mergeCell ref="K18:K19"/>
    <mergeCell ref="N18:N19"/>
    <mergeCell ref="O18:O20"/>
    <mergeCell ref="B29:D29"/>
    <mergeCell ref="F29:J29"/>
    <mergeCell ref="B30:D30"/>
    <mergeCell ref="C27:D27"/>
    <mergeCell ref="E27:O27"/>
    <mergeCell ref="B18:B27"/>
  </mergeCells>
  <phoneticPr fontId="4"/>
  <pageMargins left="0.7" right="0.7" top="0.75" bottom="0.75" header="0.3" footer="0.3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zoomScale="80" zoomScaleNormal="80" zoomScaleSheetLayoutView="85" workbookViewId="0">
      <selection activeCell="L26" sqref="L2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80</v>
      </c>
    </row>
    <row r="3" spans="1:17" ht="25.5" x14ac:dyDescent="0.15">
      <c r="B3" s="123" t="s">
        <v>85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1:17" ht="18" customHeight="1" x14ac:dyDescent="0.15">
      <c r="B7" s="98" t="s">
        <v>92</v>
      </c>
      <c r="C7" s="106" t="s">
        <v>0</v>
      </c>
      <c r="D7" s="107"/>
      <c r="E7" s="112" t="s">
        <v>1</v>
      </c>
      <c r="F7" s="112" t="s">
        <v>2</v>
      </c>
      <c r="G7" s="114" t="s">
        <v>49</v>
      </c>
      <c r="H7" s="126" t="s">
        <v>4</v>
      </c>
      <c r="I7" s="15" t="s">
        <v>20</v>
      </c>
      <c r="J7" s="118" t="s">
        <v>47</v>
      </c>
      <c r="K7" s="126" t="s">
        <v>3</v>
      </c>
      <c r="L7" s="48" t="s">
        <v>39</v>
      </c>
      <c r="M7" s="49" t="s">
        <v>21</v>
      </c>
      <c r="N7" s="121" t="s">
        <v>22</v>
      </c>
      <c r="O7" s="103" t="s">
        <v>51</v>
      </c>
      <c r="P7" s="101" t="s">
        <v>50</v>
      </c>
    </row>
    <row r="8" spans="1:17" ht="18" customHeight="1" x14ac:dyDescent="0.15">
      <c r="B8" s="124"/>
      <c r="C8" s="108"/>
      <c r="D8" s="109"/>
      <c r="E8" s="113"/>
      <c r="F8" s="113"/>
      <c r="G8" s="115"/>
      <c r="H8" s="119"/>
      <c r="I8" s="16" t="s">
        <v>23</v>
      </c>
      <c r="J8" s="119"/>
      <c r="K8" s="119"/>
      <c r="L8" s="50" t="s">
        <v>40</v>
      </c>
      <c r="M8" s="51" t="s">
        <v>24</v>
      </c>
      <c r="N8" s="122"/>
      <c r="O8" s="104"/>
      <c r="P8" s="102"/>
    </row>
    <row r="9" spans="1:17" ht="18" customHeight="1" x14ac:dyDescent="0.15">
      <c r="B9" s="124"/>
      <c r="C9" s="110"/>
      <c r="D9" s="111"/>
      <c r="E9" s="113"/>
      <c r="F9" s="113"/>
      <c r="G9" s="115"/>
      <c r="H9" s="17" t="s">
        <v>31</v>
      </c>
      <c r="I9" s="17" t="s">
        <v>32</v>
      </c>
      <c r="J9" s="120"/>
      <c r="K9" s="17" t="s">
        <v>48</v>
      </c>
      <c r="L9" s="52" t="s">
        <v>52</v>
      </c>
      <c r="M9" s="52" t="s">
        <v>33</v>
      </c>
      <c r="N9" s="52" t="s">
        <v>25</v>
      </c>
      <c r="O9" s="104"/>
      <c r="P9" s="18" t="s">
        <v>59</v>
      </c>
    </row>
    <row r="10" spans="1:17" ht="18" customHeight="1" x14ac:dyDescent="0.15">
      <c r="B10" s="124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37.700000000000003</v>
      </c>
      <c r="N10" s="3">
        <v>1.8700000000000001E-2</v>
      </c>
      <c r="O10" s="3">
        <f>44/12</f>
        <v>3.6666666666666665</v>
      </c>
      <c r="P10" s="9">
        <f>L10*M10*N10*O10</f>
        <v>302.44071000000002</v>
      </c>
      <c r="Q10" s="47" t="s">
        <v>60</v>
      </c>
    </row>
    <row r="11" spans="1:17" ht="18" customHeight="1" thickBot="1" x14ac:dyDescent="0.2">
      <c r="B11" s="124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37.700000000000003</v>
      </c>
      <c r="N11" s="3">
        <v>1.8700000000000001E-2</v>
      </c>
      <c r="O11" s="3">
        <f>44/12</f>
        <v>3.6666666666666665</v>
      </c>
      <c r="P11" s="25">
        <f>L11*M11*N11*O11</f>
        <v>226.1842916666667</v>
      </c>
    </row>
    <row r="12" spans="1:17" ht="18" customHeight="1" thickBot="1" x14ac:dyDescent="0.2">
      <c r="B12" s="125"/>
      <c r="C12" s="94" t="s">
        <v>10</v>
      </c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37">
        <f>SUM(P10:P11)</f>
        <v>528.62500166666678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104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65</v>
      </c>
      <c r="O15" s="105"/>
      <c r="P15" s="105"/>
      <c r="Q15" s="7"/>
    </row>
    <row r="16" spans="1:17" ht="18" customHeight="1" x14ac:dyDescent="0.15">
      <c r="H16" s="56" t="s">
        <v>107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35</v>
      </c>
      <c r="O17" s="1" t="s">
        <v>19</v>
      </c>
    </row>
    <row r="18" spans="2:17" ht="18" customHeight="1" x14ac:dyDescent="0.15">
      <c r="B18" s="98" t="s">
        <v>91</v>
      </c>
      <c r="C18" s="106" t="s">
        <v>0</v>
      </c>
      <c r="D18" s="107"/>
      <c r="E18" s="112" t="s">
        <v>1</v>
      </c>
      <c r="F18" s="112" t="s">
        <v>2</v>
      </c>
      <c r="G18" s="114" t="s">
        <v>49</v>
      </c>
      <c r="H18" s="116" t="s">
        <v>4</v>
      </c>
      <c r="I18" s="15" t="s">
        <v>20</v>
      </c>
      <c r="J18" s="118" t="s">
        <v>47</v>
      </c>
      <c r="K18" s="116" t="s">
        <v>3</v>
      </c>
      <c r="L18" s="48" t="s">
        <v>39</v>
      </c>
      <c r="M18" s="49" t="s">
        <v>21</v>
      </c>
      <c r="N18" s="121" t="s">
        <v>22</v>
      </c>
      <c r="O18" s="103" t="s">
        <v>51</v>
      </c>
      <c r="P18" s="101" t="s">
        <v>50</v>
      </c>
    </row>
    <row r="19" spans="2:17" ht="18" customHeight="1" x14ac:dyDescent="0.15">
      <c r="B19" s="99"/>
      <c r="C19" s="108"/>
      <c r="D19" s="109"/>
      <c r="E19" s="113"/>
      <c r="F19" s="113"/>
      <c r="G19" s="115"/>
      <c r="H19" s="117"/>
      <c r="I19" s="16" t="s">
        <v>23</v>
      </c>
      <c r="J19" s="119"/>
      <c r="K19" s="117"/>
      <c r="L19" s="50" t="s">
        <v>40</v>
      </c>
      <c r="M19" s="51" t="s">
        <v>24</v>
      </c>
      <c r="N19" s="122"/>
      <c r="O19" s="104"/>
      <c r="P19" s="102"/>
    </row>
    <row r="20" spans="2:17" ht="18" customHeight="1" x14ac:dyDescent="0.15">
      <c r="B20" s="99"/>
      <c r="C20" s="110"/>
      <c r="D20" s="111"/>
      <c r="E20" s="113"/>
      <c r="F20" s="113"/>
      <c r="G20" s="115"/>
      <c r="H20" s="53" t="s">
        <v>31</v>
      </c>
      <c r="I20" s="17" t="s">
        <v>32</v>
      </c>
      <c r="J20" s="120"/>
      <c r="K20" s="53" t="s">
        <v>5</v>
      </c>
      <c r="L20" s="52" t="s">
        <v>52</v>
      </c>
      <c r="M20" s="52" t="s">
        <v>33</v>
      </c>
      <c r="N20" s="52" t="s">
        <v>25</v>
      </c>
      <c r="O20" s="104"/>
      <c r="P20" s="18" t="s">
        <v>59</v>
      </c>
    </row>
    <row r="21" spans="2:17" ht="18" customHeight="1" x14ac:dyDescent="0.15">
      <c r="B21" s="99"/>
      <c r="C21" s="13">
        <v>1</v>
      </c>
      <c r="D21" s="127" t="s">
        <v>6</v>
      </c>
      <c r="E21" s="14" t="s">
        <v>7</v>
      </c>
      <c r="F21" s="14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3">
        <v>2.9</v>
      </c>
      <c r="M21" s="3">
        <v>37.700000000000003</v>
      </c>
      <c r="N21" s="3">
        <v>1.8700000000000001E-2</v>
      </c>
      <c r="O21" s="3">
        <f>44/12</f>
        <v>3.6666666666666665</v>
      </c>
      <c r="P21" s="9">
        <f>L21*M21*N21*O21</f>
        <v>7.4963936666666671</v>
      </c>
    </row>
    <row r="22" spans="2:17" ht="18" customHeight="1" x14ac:dyDescent="0.15">
      <c r="B22" s="99"/>
      <c r="C22" s="13">
        <v>2</v>
      </c>
      <c r="D22" s="119"/>
      <c r="E22" s="14" t="s">
        <v>11</v>
      </c>
      <c r="F22" s="14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28">
        <v>21</v>
      </c>
      <c r="M22" s="129"/>
      <c r="N22" s="129"/>
      <c r="O22" s="130"/>
      <c r="P22" s="9">
        <f>H22*K22*L22/1000/1000</f>
        <v>72.45</v>
      </c>
      <c r="Q22" s="47" t="s">
        <v>94</v>
      </c>
    </row>
    <row r="23" spans="2:17" ht="18" customHeight="1" x14ac:dyDescent="0.15">
      <c r="B23" s="99"/>
      <c r="C23" s="13">
        <v>3</v>
      </c>
      <c r="D23" s="120"/>
      <c r="E23" s="14" t="s">
        <v>12</v>
      </c>
      <c r="F23" s="14" t="s">
        <v>8</v>
      </c>
      <c r="G23" s="3" t="s">
        <v>29</v>
      </c>
      <c r="H23" s="24">
        <v>5</v>
      </c>
      <c r="I23" s="10">
        <v>100</v>
      </c>
      <c r="J23" s="10">
        <v>250</v>
      </c>
      <c r="K23" s="5">
        <v>2500</v>
      </c>
      <c r="L23" s="3">
        <v>0.4</v>
      </c>
      <c r="M23" s="3">
        <v>37.700000000000003</v>
      </c>
      <c r="N23" s="3">
        <v>1.8700000000000001E-2</v>
      </c>
      <c r="O23" s="3">
        <f>44/12</f>
        <v>3.6666666666666665</v>
      </c>
      <c r="P23" s="9">
        <f t="shared" ref="P23:P24" si="0">L23*M23*N23*O23</f>
        <v>1.0339853333333335</v>
      </c>
    </row>
    <row r="24" spans="2:17" ht="18" customHeight="1" x14ac:dyDescent="0.15">
      <c r="B24" s="99"/>
      <c r="C24" s="13">
        <v>4</v>
      </c>
      <c r="D24" s="127" t="s">
        <v>9</v>
      </c>
      <c r="E24" s="14" t="s">
        <v>8</v>
      </c>
      <c r="F24" s="14" t="s">
        <v>12</v>
      </c>
      <c r="G24" s="3" t="s">
        <v>30</v>
      </c>
      <c r="H24" s="23">
        <v>5</v>
      </c>
      <c r="I24" s="3">
        <v>10</v>
      </c>
      <c r="J24" s="3">
        <v>250</v>
      </c>
      <c r="K24" s="5">
        <v>250</v>
      </c>
      <c r="L24" s="3">
        <v>0.4</v>
      </c>
      <c r="M24" s="3">
        <v>37.700000000000003</v>
      </c>
      <c r="N24" s="3">
        <v>1.8700000000000001E-2</v>
      </c>
      <c r="O24" s="3">
        <f>44/12</f>
        <v>3.6666666666666665</v>
      </c>
      <c r="P24" s="9">
        <f t="shared" si="0"/>
        <v>1.0339853333333335</v>
      </c>
    </row>
    <row r="25" spans="2:17" ht="18" customHeight="1" x14ac:dyDescent="0.15">
      <c r="B25" s="99"/>
      <c r="C25" s="13">
        <v>5</v>
      </c>
      <c r="D25" s="119"/>
      <c r="E25" s="14" t="s">
        <v>12</v>
      </c>
      <c r="F25" s="14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28">
        <v>21</v>
      </c>
      <c r="M25" s="129"/>
      <c r="N25" s="129"/>
      <c r="O25" s="130"/>
      <c r="P25" s="9">
        <f>H25*K25*L25/1000/1000</f>
        <v>7.2450000000000001</v>
      </c>
    </row>
    <row r="26" spans="2:17" ht="18" customHeight="1" thickBot="1" x14ac:dyDescent="0.2">
      <c r="B26" s="99"/>
      <c r="C26" s="13">
        <v>6</v>
      </c>
      <c r="D26" s="120"/>
      <c r="E26" s="14" t="s">
        <v>11</v>
      </c>
      <c r="F26" s="14" t="s">
        <v>7</v>
      </c>
      <c r="G26" s="3" t="s">
        <v>30</v>
      </c>
      <c r="H26" s="24">
        <v>40</v>
      </c>
      <c r="I26" s="10">
        <v>10</v>
      </c>
      <c r="J26" s="10">
        <v>250</v>
      </c>
      <c r="K26" s="5">
        <v>250</v>
      </c>
      <c r="L26" s="3">
        <v>2.9</v>
      </c>
      <c r="M26" s="3">
        <v>37.700000000000003</v>
      </c>
      <c r="N26" s="3">
        <v>1.8700000000000001E-2</v>
      </c>
      <c r="O26" s="3">
        <f>44/12</f>
        <v>3.6666666666666665</v>
      </c>
      <c r="P26" s="25">
        <f>L26*M26*N26*O26</f>
        <v>7.4963936666666671</v>
      </c>
    </row>
    <row r="27" spans="2:17" ht="18" customHeight="1" thickBot="1" x14ac:dyDescent="0.2">
      <c r="B27" s="100"/>
      <c r="C27" s="94" t="s">
        <v>10</v>
      </c>
      <c r="D27" s="95"/>
      <c r="E27" s="96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26">
        <f>SUM(P21:P26)</f>
        <v>96.755758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89" t="s">
        <v>41</v>
      </c>
      <c r="C29" s="90"/>
      <c r="D29" s="90"/>
      <c r="E29" s="39">
        <f>P12</f>
        <v>528.62500166666678</v>
      </c>
      <c r="F29" s="91" t="s">
        <v>44</v>
      </c>
      <c r="G29" s="91"/>
      <c r="H29" s="91"/>
      <c r="I29" s="91"/>
      <c r="J29" s="91"/>
      <c r="K29" s="41">
        <f>P27</f>
        <v>96.755758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92" t="s">
        <v>42</v>
      </c>
      <c r="C30" s="93"/>
      <c r="D30" s="93"/>
      <c r="E30" s="40">
        <f>ROUNDUP(P12-P27,1)</f>
        <v>431.90000000000003</v>
      </c>
      <c r="F30" s="32" t="s">
        <v>45</v>
      </c>
      <c r="G30" s="38" t="s">
        <v>43</v>
      </c>
      <c r="H30" s="34">
        <f>ROUNDUP(1-P27/P12,3)</f>
        <v>0.81699999999999995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98</v>
      </c>
      <c r="C32" s="6"/>
      <c r="D32" s="6"/>
      <c r="E32" s="7"/>
      <c r="F32" s="7"/>
      <c r="G32" s="7"/>
      <c r="H32" s="7"/>
      <c r="I32" s="7"/>
      <c r="J32" s="7"/>
      <c r="K32" s="7"/>
      <c r="L32" s="7" t="s">
        <v>106</v>
      </c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4" spans="2:2" x14ac:dyDescent="0.15">
      <c r="B54" s="46" t="s">
        <v>96</v>
      </c>
    </row>
  </sheetData>
  <mergeCells count="35">
    <mergeCell ref="L22:O22"/>
    <mergeCell ref="D24:D26"/>
    <mergeCell ref="J18:J20"/>
    <mergeCell ref="E18:E20"/>
    <mergeCell ref="P18:P19"/>
    <mergeCell ref="J7:J9"/>
    <mergeCell ref="F18:F20"/>
    <mergeCell ref="G18:G20"/>
    <mergeCell ref="H18:H19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F29:J29"/>
    <mergeCell ref="B30:D30"/>
    <mergeCell ref="B18:B27"/>
    <mergeCell ref="N7:N8"/>
    <mergeCell ref="O7:O9"/>
    <mergeCell ref="C12:D12"/>
    <mergeCell ref="E12:O12"/>
    <mergeCell ref="C27:D27"/>
    <mergeCell ref="E27:O27"/>
    <mergeCell ref="K18:K19"/>
    <mergeCell ref="N18:N19"/>
    <mergeCell ref="O18:O20"/>
    <mergeCell ref="D21:D23"/>
    <mergeCell ref="B29:D29"/>
    <mergeCell ref="L25:O25"/>
    <mergeCell ref="C18:D20"/>
  </mergeCells>
  <phoneticPr fontId="4"/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zoomScale="80" zoomScaleNormal="80" zoomScaleSheetLayoutView="85" workbookViewId="0">
      <selection activeCell="R21" sqref="R21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9.5" bestFit="1" customWidth="1"/>
  </cols>
  <sheetData>
    <row r="1" spans="1:18" x14ac:dyDescent="0.15">
      <c r="A1" t="s">
        <v>81</v>
      </c>
    </row>
    <row r="3" spans="1:18" ht="25.5" x14ac:dyDescent="0.15">
      <c r="B3" s="123" t="s">
        <v>87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1:18" ht="18" customHeight="1" x14ac:dyDescent="0.15">
      <c r="B7" s="98" t="s">
        <v>90</v>
      </c>
      <c r="C7" s="106" t="s">
        <v>0</v>
      </c>
      <c r="D7" s="107"/>
      <c r="E7" s="112" t="s">
        <v>1</v>
      </c>
      <c r="F7" s="112" t="s">
        <v>2</v>
      </c>
      <c r="G7" s="114" t="s">
        <v>49</v>
      </c>
      <c r="H7" s="137" t="s">
        <v>4</v>
      </c>
      <c r="I7" s="63" t="s">
        <v>20</v>
      </c>
      <c r="J7" s="134" t="s">
        <v>47</v>
      </c>
      <c r="K7" s="126" t="s">
        <v>3</v>
      </c>
      <c r="L7" s="137" t="s">
        <v>63</v>
      </c>
      <c r="M7" s="48" t="s">
        <v>39</v>
      </c>
      <c r="N7" s="64" t="s">
        <v>21</v>
      </c>
      <c r="O7" s="121" t="s">
        <v>22</v>
      </c>
      <c r="P7" s="103" t="s">
        <v>51</v>
      </c>
      <c r="Q7" s="101" t="s">
        <v>50</v>
      </c>
    </row>
    <row r="8" spans="1:18" ht="18" customHeight="1" x14ac:dyDescent="0.15">
      <c r="B8" s="124"/>
      <c r="C8" s="108"/>
      <c r="D8" s="109"/>
      <c r="E8" s="113"/>
      <c r="F8" s="113"/>
      <c r="G8" s="115"/>
      <c r="H8" s="135"/>
      <c r="I8" s="60" t="s">
        <v>23</v>
      </c>
      <c r="J8" s="135"/>
      <c r="K8" s="119"/>
      <c r="L8" s="135"/>
      <c r="M8" s="50" t="s">
        <v>40</v>
      </c>
      <c r="N8" s="65" t="s">
        <v>24</v>
      </c>
      <c r="O8" s="122"/>
      <c r="P8" s="104"/>
      <c r="Q8" s="102"/>
    </row>
    <row r="9" spans="1:18" ht="18" customHeight="1" x14ac:dyDescent="0.15">
      <c r="B9" s="124"/>
      <c r="C9" s="110"/>
      <c r="D9" s="111"/>
      <c r="E9" s="113"/>
      <c r="F9" s="113"/>
      <c r="G9" s="115"/>
      <c r="H9" s="66" t="s">
        <v>31</v>
      </c>
      <c r="I9" s="61" t="s">
        <v>32</v>
      </c>
      <c r="J9" s="136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04"/>
      <c r="Q9" s="18" t="s">
        <v>70</v>
      </c>
    </row>
    <row r="10" spans="1:18" ht="18" customHeight="1" x14ac:dyDescent="0.15">
      <c r="B10" s="124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54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47"/>
    </row>
    <row r="11" spans="1:18" ht="18" customHeight="1" thickBot="1" x14ac:dyDescent="0.2">
      <c r="B11" s="124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54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1:18" ht="18" customHeight="1" thickBot="1" x14ac:dyDescent="0.2">
      <c r="B12" s="125"/>
      <c r="C12" s="94" t="s">
        <v>10</v>
      </c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37" t="e">
        <f>SUM(Q10:Q11)</f>
        <v>#DIV/0!</v>
      </c>
    </row>
    <row r="13" spans="1:18" ht="18" customHeight="1" x14ac:dyDescent="0.15">
      <c r="C13" s="6"/>
      <c r="D13" s="6"/>
      <c r="E13" s="7"/>
      <c r="F13" s="7"/>
      <c r="G13" s="7"/>
      <c r="H13" s="56" t="s">
        <v>103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108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71</v>
      </c>
      <c r="P16" s="105"/>
      <c r="Q16" s="105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15">
      <c r="B18" s="98" t="s">
        <v>91</v>
      </c>
      <c r="C18" s="106" t="s">
        <v>0</v>
      </c>
      <c r="D18" s="107"/>
      <c r="E18" s="112" t="s">
        <v>1</v>
      </c>
      <c r="F18" s="112" t="s">
        <v>2</v>
      </c>
      <c r="G18" s="114" t="s">
        <v>49</v>
      </c>
      <c r="H18" s="132" t="s">
        <v>4</v>
      </c>
      <c r="I18" s="63" t="s">
        <v>20</v>
      </c>
      <c r="J18" s="134" t="s">
        <v>47</v>
      </c>
      <c r="K18" s="116" t="s">
        <v>3</v>
      </c>
      <c r="L18" s="137" t="s">
        <v>63</v>
      </c>
      <c r="M18" s="48" t="s">
        <v>39</v>
      </c>
      <c r="N18" s="64" t="s">
        <v>21</v>
      </c>
      <c r="O18" s="121" t="s">
        <v>22</v>
      </c>
      <c r="P18" s="103" t="s">
        <v>51</v>
      </c>
      <c r="Q18" s="101" t="s">
        <v>50</v>
      </c>
    </row>
    <row r="19" spans="2:18" ht="18" customHeight="1" x14ac:dyDescent="0.15">
      <c r="B19" s="99"/>
      <c r="C19" s="108"/>
      <c r="D19" s="109"/>
      <c r="E19" s="113"/>
      <c r="F19" s="113"/>
      <c r="G19" s="115"/>
      <c r="H19" s="133"/>
      <c r="I19" s="60" t="s">
        <v>23</v>
      </c>
      <c r="J19" s="135"/>
      <c r="K19" s="117"/>
      <c r="L19" s="135"/>
      <c r="M19" s="50" t="s">
        <v>40</v>
      </c>
      <c r="N19" s="65" t="s">
        <v>24</v>
      </c>
      <c r="O19" s="122"/>
      <c r="P19" s="104"/>
      <c r="Q19" s="102"/>
    </row>
    <row r="20" spans="2:18" ht="18" customHeight="1" x14ac:dyDescent="0.15">
      <c r="B20" s="99"/>
      <c r="C20" s="110"/>
      <c r="D20" s="111"/>
      <c r="E20" s="113"/>
      <c r="F20" s="113"/>
      <c r="G20" s="115"/>
      <c r="H20" s="57" t="s">
        <v>31</v>
      </c>
      <c r="I20" s="61" t="s">
        <v>32</v>
      </c>
      <c r="J20" s="136"/>
      <c r="K20" s="53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04"/>
      <c r="Q20" s="18" t="s">
        <v>68</v>
      </c>
    </row>
    <row r="21" spans="2:18" ht="18" customHeight="1" x14ac:dyDescent="0.15">
      <c r="B21" s="99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54"/>
      <c r="M21" s="36" t="e">
        <f>H21/L21/1000*J21</f>
        <v>#DIV/0!</v>
      </c>
      <c r="N21" s="3"/>
      <c r="O21" s="3"/>
      <c r="P21" s="3">
        <f t="shared" ref="P21:P25" si="0">44/12</f>
        <v>3.6666666666666665</v>
      </c>
      <c r="Q21" s="25" t="e">
        <f t="shared" ref="Q21:Q25" si="1">M21*N21*O21*P21</f>
        <v>#DIV/0!</v>
      </c>
    </row>
    <row r="22" spans="2:18" ht="18" customHeight="1" x14ac:dyDescent="0.15">
      <c r="B22" s="99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9"/>
      <c r="M22" s="36" t="e">
        <f t="shared" ref="M22:M26" si="2">H22/L22/1000*J22</f>
        <v>#DIV/0!</v>
      </c>
      <c r="N22" s="69"/>
      <c r="O22" s="69"/>
      <c r="P22" s="3">
        <f t="shared" si="0"/>
        <v>3.6666666666666665</v>
      </c>
      <c r="Q22" s="25" t="e">
        <f t="shared" si="1"/>
        <v>#DIV/0!</v>
      </c>
      <c r="R22" s="47"/>
    </row>
    <row r="23" spans="2:18" ht="18" customHeight="1" x14ac:dyDescent="0.15">
      <c r="B23" s="99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54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99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54"/>
      <c r="M24" s="36" t="e">
        <f t="shared" si="2"/>
        <v>#DIV/0!</v>
      </c>
      <c r="N24" s="3"/>
      <c r="O24" s="3"/>
      <c r="P24" s="3">
        <f t="shared" si="0"/>
        <v>3.6666666666666665</v>
      </c>
      <c r="Q24" s="25" t="e">
        <f t="shared" si="1"/>
        <v>#DIV/0!</v>
      </c>
    </row>
    <row r="25" spans="2:18" ht="18" customHeight="1" x14ac:dyDescent="0.15">
      <c r="B25" s="99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70"/>
      <c r="M25" s="36" t="e">
        <f t="shared" si="2"/>
        <v>#DIV/0!</v>
      </c>
      <c r="N25" s="69"/>
      <c r="O25" s="69"/>
      <c r="P25" s="3">
        <f t="shared" si="0"/>
        <v>3.6666666666666665</v>
      </c>
      <c r="Q25" s="25" t="e">
        <f t="shared" si="1"/>
        <v>#DIV/0!</v>
      </c>
    </row>
    <row r="26" spans="2:18" ht="18" customHeight="1" thickBot="1" x14ac:dyDescent="0.2">
      <c r="B26" s="99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54"/>
      <c r="M26" s="36" t="e">
        <f t="shared" si="2"/>
        <v>#DIV/0!</v>
      </c>
      <c r="N26" s="3"/>
      <c r="O26" s="3"/>
      <c r="P26" s="3">
        <f>44/12</f>
        <v>3.6666666666666665</v>
      </c>
      <c r="Q26" s="25" t="e">
        <f>M26*N26*O26*P26</f>
        <v>#DIV/0!</v>
      </c>
    </row>
    <row r="27" spans="2:18" ht="18" customHeight="1" thickBot="1" x14ac:dyDescent="0.2">
      <c r="B27" s="100"/>
      <c r="C27" s="94" t="s">
        <v>10</v>
      </c>
      <c r="D27" s="95"/>
      <c r="E27" s="96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26" t="e">
        <f>SUM(Q21:Q26)</f>
        <v>#DIV/0!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89" t="s">
        <v>41</v>
      </c>
      <c r="C29" s="90"/>
      <c r="D29" s="90"/>
      <c r="E29" s="39" t="e">
        <f>Q12</f>
        <v>#DIV/0!</v>
      </c>
      <c r="F29" s="131" t="s">
        <v>44</v>
      </c>
      <c r="G29" s="131"/>
      <c r="H29" s="131"/>
      <c r="I29" s="131"/>
      <c r="J29" s="131"/>
      <c r="K29" s="41" t="e">
        <f>Q27</f>
        <v>#DIV/0!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92" t="s">
        <v>42</v>
      </c>
      <c r="C30" s="93"/>
      <c r="D30" s="93"/>
      <c r="E30" s="40" t="e">
        <f>ROUNDUP(Q12-Q27,1)</f>
        <v>#DIV/0!</v>
      </c>
      <c r="F30" s="32" t="s">
        <v>45</v>
      </c>
      <c r="G30" s="38" t="s">
        <v>43</v>
      </c>
      <c r="H30" s="34" t="e">
        <f>ROUNDUP(1-Q27/Q12,3)</f>
        <v>#DIV/0!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100</v>
      </c>
      <c r="C32" s="6"/>
      <c r="D32" s="6"/>
      <c r="E32" s="7"/>
      <c r="F32" s="7"/>
      <c r="G32" s="7"/>
      <c r="H32" s="7" t="s">
        <v>99</v>
      </c>
      <c r="I32" s="7"/>
      <c r="J32" s="7"/>
      <c r="K32" s="7"/>
      <c r="L32" s="7"/>
      <c r="M32" s="7"/>
      <c r="N32" s="7"/>
      <c r="O32" s="7"/>
      <c r="P32" t="s">
        <v>101</v>
      </c>
    </row>
    <row r="33" spans="3:8" ht="18" customHeight="1" x14ac:dyDescent="0.15">
      <c r="C33" s="11"/>
      <c r="D33" s="11"/>
      <c r="E33" s="11"/>
      <c r="F33" s="11"/>
      <c r="H33" t="s">
        <v>111</v>
      </c>
    </row>
    <row r="53" spans="2:16" x14ac:dyDescent="0.15">
      <c r="B53" s="46" t="s">
        <v>96</v>
      </c>
    </row>
    <row r="54" spans="2:16" x14ac:dyDescent="0.15">
      <c r="P54" s="46" t="s">
        <v>96</v>
      </c>
    </row>
  </sheetData>
  <mergeCells count="33"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  <mergeCell ref="Q18:Q19"/>
    <mergeCell ref="B18:B27"/>
    <mergeCell ref="C18:D20"/>
    <mergeCell ref="E18:E20"/>
    <mergeCell ref="F18:F20"/>
    <mergeCell ref="G18:G20"/>
    <mergeCell ref="H18:H19"/>
    <mergeCell ref="J18:J20"/>
    <mergeCell ref="K18:K19"/>
    <mergeCell ref="L18:L19"/>
    <mergeCell ref="O18:O19"/>
    <mergeCell ref="P18:P20"/>
    <mergeCell ref="B30:D30"/>
    <mergeCell ref="C27:D27"/>
    <mergeCell ref="E27:P27"/>
    <mergeCell ref="B29:D29"/>
    <mergeCell ref="F29:J29"/>
  </mergeCells>
  <phoneticPr fontId="4"/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topLeftCell="C1" zoomScale="80" zoomScaleNormal="80" zoomScaleSheetLayoutView="85" workbookViewId="0">
      <selection activeCell="L26" sqref="L2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81</v>
      </c>
    </row>
    <row r="3" spans="1:18" ht="25.5" x14ac:dyDescent="0.15">
      <c r="B3" s="123" t="s">
        <v>87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1:18" ht="18" customHeight="1" x14ac:dyDescent="0.15">
      <c r="B7" s="98" t="s">
        <v>90</v>
      </c>
      <c r="C7" s="106" t="s">
        <v>0</v>
      </c>
      <c r="D7" s="107"/>
      <c r="E7" s="112" t="s">
        <v>1</v>
      </c>
      <c r="F7" s="112" t="s">
        <v>2</v>
      </c>
      <c r="G7" s="114" t="s">
        <v>49</v>
      </c>
      <c r="H7" s="137" t="s">
        <v>4</v>
      </c>
      <c r="I7" s="63" t="s">
        <v>20</v>
      </c>
      <c r="J7" s="134" t="s">
        <v>47</v>
      </c>
      <c r="K7" s="126" t="s">
        <v>3</v>
      </c>
      <c r="L7" s="137" t="s">
        <v>63</v>
      </c>
      <c r="M7" s="48" t="s">
        <v>39</v>
      </c>
      <c r="N7" s="64" t="s">
        <v>21</v>
      </c>
      <c r="O7" s="121" t="s">
        <v>22</v>
      </c>
      <c r="P7" s="103" t="s">
        <v>51</v>
      </c>
      <c r="Q7" s="101" t="s">
        <v>50</v>
      </c>
    </row>
    <row r="8" spans="1:18" ht="18" customHeight="1" x14ac:dyDescent="0.15">
      <c r="B8" s="124"/>
      <c r="C8" s="108"/>
      <c r="D8" s="109"/>
      <c r="E8" s="113"/>
      <c r="F8" s="113"/>
      <c r="G8" s="115"/>
      <c r="H8" s="135"/>
      <c r="I8" s="60" t="s">
        <v>23</v>
      </c>
      <c r="J8" s="135"/>
      <c r="K8" s="119"/>
      <c r="L8" s="135"/>
      <c r="M8" s="50" t="s">
        <v>40</v>
      </c>
      <c r="N8" s="65" t="s">
        <v>24</v>
      </c>
      <c r="O8" s="122"/>
      <c r="P8" s="104"/>
      <c r="Q8" s="102"/>
    </row>
    <row r="9" spans="1:18" ht="18" customHeight="1" x14ac:dyDescent="0.15">
      <c r="B9" s="124"/>
      <c r="C9" s="110"/>
      <c r="D9" s="111"/>
      <c r="E9" s="113"/>
      <c r="F9" s="113"/>
      <c r="G9" s="115"/>
      <c r="H9" s="66" t="s">
        <v>31</v>
      </c>
      <c r="I9" s="61" t="s">
        <v>32</v>
      </c>
      <c r="J9" s="136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04"/>
      <c r="Q9" s="18" t="s">
        <v>70</v>
      </c>
    </row>
    <row r="10" spans="1:18" ht="18" customHeight="1" x14ac:dyDescent="0.15">
      <c r="B10" s="124"/>
      <c r="C10" s="13">
        <v>1</v>
      </c>
      <c r="D10" s="62" t="s">
        <v>6</v>
      </c>
      <c r="E10" s="62" t="s">
        <v>7</v>
      </c>
      <c r="F10" s="62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54">
        <v>2.89</v>
      </c>
      <c r="M10" s="36">
        <f>H10/L10/1000*J10</f>
        <v>121.10726643598615</v>
      </c>
      <c r="N10" s="3">
        <v>37.700000000000003</v>
      </c>
      <c r="O10" s="3">
        <v>1.8700000000000001E-2</v>
      </c>
      <c r="P10" s="3">
        <f>44/12</f>
        <v>3.6666666666666665</v>
      </c>
      <c r="Q10" s="9">
        <f>M10*N10*O10*P10</f>
        <v>313.05784313725485</v>
      </c>
      <c r="R10" s="47" t="s">
        <v>69</v>
      </c>
    </row>
    <row r="11" spans="1:18" ht="18" customHeight="1" thickBot="1" x14ac:dyDescent="0.2">
      <c r="B11" s="124"/>
      <c r="C11" s="13">
        <v>2</v>
      </c>
      <c r="D11" s="62" t="s">
        <v>9</v>
      </c>
      <c r="E11" s="62" t="s">
        <v>8</v>
      </c>
      <c r="F11" s="62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54">
        <v>2.89</v>
      </c>
      <c r="M11" s="36">
        <f>H11/L11/1000*J11</f>
        <v>121.10726643598615</v>
      </c>
      <c r="N11" s="3">
        <v>37.700000000000003</v>
      </c>
      <c r="O11" s="3">
        <v>1.8700000000000001E-2</v>
      </c>
      <c r="P11" s="3">
        <f>44/12</f>
        <v>3.6666666666666665</v>
      </c>
      <c r="Q11" s="25">
        <f>M11*N11*O11*P11</f>
        <v>313.05784313725485</v>
      </c>
    </row>
    <row r="12" spans="1:18" ht="18" customHeight="1" thickBot="1" x14ac:dyDescent="0.2">
      <c r="B12" s="125"/>
      <c r="C12" s="94" t="s">
        <v>10</v>
      </c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37">
        <f>SUM(Q10:Q11)</f>
        <v>626.1156862745097</v>
      </c>
    </row>
    <row r="13" spans="1:18" ht="18" customHeight="1" x14ac:dyDescent="0.15">
      <c r="C13" s="6"/>
      <c r="D13" s="6"/>
      <c r="E13" s="7"/>
      <c r="F13" s="7"/>
      <c r="G13" s="7"/>
      <c r="H13" s="56" t="s">
        <v>103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107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71</v>
      </c>
      <c r="P16" s="105"/>
      <c r="Q16" s="105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15">
      <c r="B18" s="98" t="s">
        <v>91</v>
      </c>
      <c r="C18" s="106" t="s">
        <v>0</v>
      </c>
      <c r="D18" s="107"/>
      <c r="E18" s="112" t="s">
        <v>1</v>
      </c>
      <c r="F18" s="112" t="s">
        <v>2</v>
      </c>
      <c r="G18" s="114" t="s">
        <v>49</v>
      </c>
      <c r="H18" s="132" t="s">
        <v>4</v>
      </c>
      <c r="I18" s="63" t="s">
        <v>20</v>
      </c>
      <c r="J18" s="134" t="s">
        <v>47</v>
      </c>
      <c r="K18" s="116" t="s">
        <v>3</v>
      </c>
      <c r="L18" s="137" t="s">
        <v>63</v>
      </c>
      <c r="M18" s="48" t="s">
        <v>39</v>
      </c>
      <c r="N18" s="64" t="s">
        <v>21</v>
      </c>
      <c r="O18" s="121" t="s">
        <v>22</v>
      </c>
      <c r="P18" s="103" t="s">
        <v>51</v>
      </c>
      <c r="Q18" s="101" t="s">
        <v>50</v>
      </c>
    </row>
    <row r="19" spans="2:18" ht="18" customHeight="1" x14ac:dyDescent="0.15">
      <c r="B19" s="99"/>
      <c r="C19" s="108"/>
      <c r="D19" s="109"/>
      <c r="E19" s="113"/>
      <c r="F19" s="113"/>
      <c r="G19" s="115"/>
      <c r="H19" s="133"/>
      <c r="I19" s="60" t="s">
        <v>23</v>
      </c>
      <c r="J19" s="135"/>
      <c r="K19" s="117"/>
      <c r="L19" s="135"/>
      <c r="M19" s="50" t="s">
        <v>40</v>
      </c>
      <c r="N19" s="65" t="s">
        <v>24</v>
      </c>
      <c r="O19" s="122"/>
      <c r="P19" s="104"/>
      <c r="Q19" s="102"/>
    </row>
    <row r="20" spans="2:18" ht="18" customHeight="1" x14ac:dyDescent="0.15">
      <c r="B20" s="99"/>
      <c r="C20" s="110"/>
      <c r="D20" s="111"/>
      <c r="E20" s="113"/>
      <c r="F20" s="113"/>
      <c r="G20" s="115"/>
      <c r="H20" s="57" t="s">
        <v>31</v>
      </c>
      <c r="I20" s="61" t="s">
        <v>32</v>
      </c>
      <c r="J20" s="136"/>
      <c r="K20" s="53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04"/>
      <c r="Q20" s="18" t="s">
        <v>68</v>
      </c>
    </row>
    <row r="21" spans="2:18" ht="18" customHeight="1" x14ac:dyDescent="0.15">
      <c r="B21" s="99"/>
      <c r="C21" s="13">
        <v>1</v>
      </c>
      <c r="D21" s="127" t="s">
        <v>6</v>
      </c>
      <c r="E21" s="62" t="s">
        <v>7</v>
      </c>
      <c r="F21" s="62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54">
        <v>2.89</v>
      </c>
      <c r="M21" s="36">
        <f>H21/L21/1000*J21</f>
        <v>3.4602076124567471</v>
      </c>
      <c r="N21" s="3">
        <v>37.700000000000003</v>
      </c>
      <c r="O21" s="3">
        <v>1.8700000000000001E-2</v>
      </c>
      <c r="P21" s="3">
        <f>44/12</f>
        <v>3.6666666666666665</v>
      </c>
      <c r="Q21" s="9">
        <f>M21*N21*O21*P21</f>
        <v>8.9445098039215676</v>
      </c>
    </row>
    <row r="22" spans="2:18" ht="18" customHeight="1" x14ac:dyDescent="0.15">
      <c r="B22" s="99"/>
      <c r="C22" s="13">
        <v>2</v>
      </c>
      <c r="D22" s="119"/>
      <c r="E22" s="62" t="s">
        <v>11</v>
      </c>
      <c r="F22" s="62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8">
        <v>21</v>
      </c>
      <c r="M22" s="139"/>
      <c r="N22" s="139"/>
      <c r="O22" s="139"/>
      <c r="P22" s="140"/>
      <c r="Q22" s="9">
        <f>H22*K22*L22/1000/1000</f>
        <v>72.45</v>
      </c>
      <c r="R22" s="47" t="s">
        <v>94</v>
      </c>
    </row>
    <row r="23" spans="2:18" ht="18" customHeight="1" x14ac:dyDescent="0.15">
      <c r="B23" s="99"/>
      <c r="C23" s="13">
        <v>3</v>
      </c>
      <c r="D23" s="120"/>
      <c r="E23" s="62" t="s">
        <v>12</v>
      </c>
      <c r="F23" s="62" t="s">
        <v>8</v>
      </c>
      <c r="G23" s="3" t="s">
        <v>28</v>
      </c>
      <c r="H23" s="24">
        <v>5</v>
      </c>
      <c r="I23" s="10">
        <v>100</v>
      </c>
      <c r="J23" s="10">
        <v>250</v>
      </c>
      <c r="K23" s="5">
        <v>2500</v>
      </c>
      <c r="L23" s="54">
        <v>2.89</v>
      </c>
      <c r="M23" s="36">
        <f t="shared" ref="M23:M24" si="0">H23/L23/1000*J23</f>
        <v>0.43252595155709339</v>
      </c>
      <c r="N23" s="3">
        <v>37.700000000000003</v>
      </c>
      <c r="O23" s="3">
        <v>1.8700000000000001E-2</v>
      </c>
      <c r="P23" s="3">
        <f>44/12</f>
        <v>3.6666666666666665</v>
      </c>
      <c r="Q23" s="9">
        <f t="shared" ref="Q23:Q24" si="1">M23*N23*O23*P23</f>
        <v>1.1180637254901959</v>
      </c>
    </row>
    <row r="24" spans="2:18" ht="18" customHeight="1" x14ac:dyDescent="0.15">
      <c r="B24" s="99"/>
      <c r="C24" s="13">
        <v>4</v>
      </c>
      <c r="D24" s="127" t="s">
        <v>9</v>
      </c>
      <c r="E24" s="62" t="s">
        <v>8</v>
      </c>
      <c r="F24" s="62" t="s">
        <v>12</v>
      </c>
      <c r="G24" s="3" t="s">
        <v>28</v>
      </c>
      <c r="H24" s="23">
        <v>5</v>
      </c>
      <c r="I24" s="3">
        <v>10</v>
      </c>
      <c r="J24" s="3">
        <v>250</v>
      </c>
      <c r="K24" s="5">
        <v>250</v>
      </c>
      <c r="L24" s="54">
        <v>2.89</v>
      </c>
      <c r="M24" s="36">
        <f t="shared" si="0"/>
        <v>0.43252595155709339</v>
      </c>
      <c r="N24" s="3">
        <v>37.700000000000003</v>
      </c>
      <c r="O24" s="3">
        <v>1.8700000000000001E-2</v>
      </c>
      <c r="P24" s="3">
        <f>44/12</f>
        <v>3.6666666666666665</v>
      </c>
      <c r="Q24" s="9">
        <f t="shared" si="1"/>
        <v>1.1180637254901959</v>
      </c>
    </row>
    <row r="25" spans="2:18" ht="18" customHeight="1" x14ac:dyDescent="0.15">
      <c r="B25" s="99"/>
      <c r="C25" s="13">
        <v>5</v>
      </c>
      <c r="D25" s="119"/>
      <c r="E25" s="62" t="s">
        <v>12</v>
      </c>
      <c r="F25" s="62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28">
        <v>21</v>
      </c>
      <c r="M25" s="129"/>
      <c r="N25" s="129"/>
      <c r="O25" s="129"/>
      <c r="P25" s="130"/>
      <c r="Q25" s="9">
        <f>H25*K25*L25/1000/1000</f>
        <v>7.2450000000000001</v>
      </c>
    </row>
    <row r="26" spans="2:18" ht="18" customHeight="1" thickBot="1" x14ac:dyDescent="0.2">
      <c r="B26" s="99"/>
      <c r="C26" s="13">
        <v>6</v>
      </c>
      <c r="D26" s="120"/>
      <c r="E26" s="62" t="s">
        <v>11</v>
      </c>
      <c r="F26" s="62" t="s">
        <v>7</v>
      </c>
      <c r="G26" s="3" t="s">
        <v>28</v>
      </c>
      <c r="H26" s="24">
        <v>40</v>
      </c>
      <c r="I26" s="10">
        <v>10</v>
      </c>
      <c r="J26" s="10">
        <v>250</v>
      </c>
      <c r="K26" s="5">
        <v>250</v>
      </c>
      <c r="L26" s="54">
        <v>2.89</v>
      </c>
      <c r="M26" s="36">
        <f>H26/L26/1000*J26</f>
        <v>3.4602076124567471</v>
      </c>
      <c r="N26" s="3">
        <v>37.700000000000003</v>
      </c>
      <c r="O26" s="3">
        <v>1.8700000000000001E-2</v>
      </c>
      <c r="P26" s="3">
        <f>44/12</f>
        <v>3.6666666666666665</v>
      </c>
      <c r="Q26" s="25">
        <f>M26*N26*O26*P26</f>
        <v>8.9445098039215676</v>
      </c>
    </row>
    <row r="27" spans="2:18" ht="18" customHeight="1" thickBot="1" x14ac:dyDescent="0.2">
      <c r="B27" s="100"/>
      <c r="C27" s="94" t="s">
        <v>10</v>
      </c>
      <c r="D27" s="95"/>
      <c r="E27" s="96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26">
        <f>SUM(Q21:Q26)</f>
        <v>99.820147058823537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89" t="s">
        <v>41</v>
      </c>
      <c r="C29" s="90"/>
      <c r="D29" s="90"/>
      <c r="E29" s="39">
        <f>Q12</f>
        <v>626.1156862745097</v>
      </c>
      <c r="F29" s="131" t="s">
        <v>44</v>
      </c>
      <c r="G29" s="131"/>
      <c r="H29" s="131"/>
      <c r="I29" s="131"/>
      <c r="J29" s="131"/>
      <c r="K29" s="41">
        <f>Q27</f>
        <v>99.820147058823537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92" t="s">
        <v>42</v>
      </c>
      <c r="C30" s="93"/>
      <c r="D30" s="93"/>
      <c r="E30" s="40">
        <f>ROUNDUP(Q12-Q27,1)</f>
        <v>526.30000000000007</v>
      </c>
      <c r="F30" s="32" t="s">
        <v>45</v>
      </c>
      <c r="G30" s="38" t="s">
        <v>43</v>
      </c>
      <c r="H30" s="34">
        <f>ROUNDUP(1-Q27/Q12,3)</f>
        <v>0.84099999999999997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100</v>
      </c>
      <c r="C32" s="6"/>
      <c r="D32" s="6"/>
      <c r="E32" s="7"/>
      <c r="F32" s="7"/>
      <c r="G32" s="7"/>
      <c r="H32" s="7" t="s">
        <v>99</v>
      </c>
      <c r="I32" s="7"/>
      <c r="J32" s="7"/>
      <c r="K32" s="7"/>
      <c r="L32" s="7"/>
      <c r="M32" s="7"/>
      <c r="N32" s="7"/>
      <c r="O32" s="7"/>
      <c r="P32" t="s">
        <v>101</v>
      </c>
    </row>
    <row r="33" spans="3:8" ht="18" customHeight="1" x14ac:dyDescent="0.15">
      <c r="C33" s="11"/>
      <c r="D33" s="11"/>
      <c r="E33" s="11"/>
      <c r="F33" s="11"/>
      <c r="H33" t="s">
        <v>111</v>
      </c>
    </row>
    <row r="53" spans="2:16" x14ac:dyDescent="0.15">
      <c r="B53" s="46" t="s">
        <v>96</v>
      </c>
    </row>
    <row r="54" spans="2:16" x14ac:dyDescent="0.15">
      <c r="P54" s="46" t="s">
        <v>96</v>
      </c>
    </row>
  </sheetData>
  <mergeCells count="37"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  <mergeCell ref="Q18:Q19"/>
    <mergeCell ref="B18:B27"/>
    <mergeCell ref="C18:D20"/>
    <mergeCell ref="E18:E20"/>
    <mergeCell ref="F18:F20"/>
    <mergeCell ref="G18:G20"/>
    <mergeCell ref="H18:H19"/>
    <mergeCell ref="D21:D23"/>
    <mergeCell ref="J18:J20"/>
    <mergeCell ref="K18:K19"/>
    <mergeCell ref="L18:L19"/>
    <mergeCell ref="O18:O19"/>
    <mergeCell ref="P18:P20"/>
    <mergeCell ref="B30:D30"/>
    <mergeCell ref="L22:P22"/>
    <mergeCell ref="D24:D26"/>
    <mergeCell ref="L25:P25"/>
    <mergeCell ref="C27:D27"/>
    <mergeCell ref="E27:P27"/>
    <mergeCell ref="B29:D29"/>
    <mergeCell ref="F29:J29"/>
  </mergeCells>
  <phoneticPr fontId="4"/>
  <pageMargins left="0.7" right="0.7" top="0.75" bottom="0.75" header="0.3" footer="0.3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showGridLines="0" view="pageBreakPreview" zoomScale="70" zoomScaleNormal="70" zoomScaleSheetLayoutView="70" workbookViewId="0">
      <selection activeCell="O56" sqref="O56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6" width="11.125" customWidth="1"/>
    <col min="8" max="8" width="8.25" customWidth="1"/>
    <col min="9" max="9" width="8.875" bestFit="1" customWidth="1"/>
    <col min="10" max="10" width="5.5" customWidth="1"/>
    <col min="11" max="11" width="10.375" customWidth="1"/>
    <col min="12" max="12" width="10.5" customWidth="1"/>
    <col min="15" max="15" width="9" bestFit="1" customWidth="1"/>
    <col min="16" max="16" width="9.75" bestFit="1" customWidth="1"/>
    <col min="20" max="20" width="1.75" customWidth="1"/>
  </cols>
  <sheetData>
    <row r="1" spans="1:17" x14ac:dyDescent="0.15">
      <c r="A1" t="s">
        <v>82</v>
      </c>
    </row>
    <row r="3" spans="1:17" ht="25.5" x14ac:dyDescent="0.15">
      <c r="B3" s="123" t="s">
        <v>87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98" t="s">
        <v>90</v>
      </c>
      <c r="C7" s="106" t="s">
        <v>0</v>
      </c>
      <c r="D7" s="107"/>
      <c r="E7" s="112" t="s">
        <v>1</v>
      </c>
      <c r="F7" s="112" t="s">
        <v>2</v>
      </c>
      <c r="G7" s="114" t="s">
        <v>49</v>
      </c>
      <c r="H7" s="137" t="s">
        <v>4</v>
      </c>
      <c r="I7" s="63" t="s">
        <v>20</v>
      </c>
      <c r="J7" s="118" t="s">
        <v>47</v>
      </c>
      <c r="K7" s="137" t="s">
        <v>3</v>
      </c>
      <c r="L7" s="48" t="s">
        <v>53</v>
      </c>
      <c r="M7" s="64" t="s">
        <v>21</v>
      </c>
      <c r="N7" s="121" t="s">
        <v>22</v>
      </c>
      <c r="O7" s="103" t="s">
        <v>51</v>
      </c>
      <c r="P7" s="101" t="s">
        <v>50</v>
      </c>
    </row>
    <row r="8" spans="1:17" ht="18" customHeight="1" x14ac:dyDescent="0.15">
      <c r="B8" s="124"/>
      <c r="C8" s="108"/>
      <c r="D8" s="109"/>
      <c r="E8" s="113"/>
      <c r="F8" s="113"/>
      <c r="G8" s="115"/>
      <c r="H8" s="135"/>
      <c r="I8" s="60" t="s">
        <v>23</v>
      </c>
      <c r="J8" s="119"/>
      <c r="K8" s="135"/>
      <c r="L8" s="50" t="s">
        <v>54</v>
      </c>
      <c r="M8" s="65" t="s">
        <v>24</v>
      </c>
      <c r="N8" s="122"/>
      <c r="O8" s="104"/>
      <c r="P8" s="102"/>
    </row>
    <row r="9" spans="1:17" ht="18" customHeight="1" x14ac:dyDescent="0.15">
      <c r="B9" s="124"/>
      <c r="C9" s="110"/>
      <c r="D9" s="111"/>
      <c r="E9" s="113"/>
      <c r="F9" s="113"/>
      <c r="G9" s="115"/>
      <c r="H9" s="66" t="s">
        <v>31</v>
      </c>
      <c r="I9" s="61" t="s">
        <v>32</v>
      </c>
      <c r="J9" s="120"/>
      <c r="K9" s="66" t="s">
        <v>48</v>
      </c>
      <c r="L9" s="84" t="s">
        <v>117</v>
      </c>
      <c r="M9" s="66" t="s">
        <v>33</v>
      </c>
      <c r="N9" s="66" t="s">
        <v>25</v>
      </c>
      <c r="O9" s="104"/>
      <c r="P9" s="18" t="s">
        <v>62</v>
      </c>
    </row>
    <row r="10" spans="1:17" ht="18" customHeight="1" x14ac:dyDescent="0.15">
      <c r="B10" s="124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59"/>
    </row>
    <row r="11" spans="1:17" ht="18" customHeight="1" thickBot="1" x14ac:dyDescent="0.2">
      <c r="B11" s="124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1:17" ht="18" customHeight="1" thickBot="1" x14ac:dyDescent="0.2">
      <c r="B12" s="125"/>
      <c r="C12" s="94" t="s">
        <v>10</v>
      </c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56" t="s">
        <v>109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95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110</v>
      </c>
      <c r="O15" s="73"/>
      <c r="P15" s="73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98" t="s">
        <v>91</v>
      </c>
      <c r="C17" s="106" t="s">
        <v>0</v>
      </c>
      <c r="D17" s="107"/>
      <c r="E17" s="112" t="s">
        <v>1</v>
      </c>
      <c r="F17" s="112" t="s">
        <v>2</v>
      </c>
      <c r="G17" s="114" t="s">
        <v>49</v>
      </c>
      <c r="H17" s="132" t="s">
        <v>4</v>
      </c>
      <c r="I17" s="63" t="s">
        <v>20</v>
      </c>
      <c r="J17" s="118" t="s">
        <v>47</v>
      </c>
      <c r="K17" s="132" t="s">
        <v>3</v>
      </c>
      <c r="L17" s="48" t="s">
        <v>53</v>
      </c>
      <c r="M17" s="64" t="s">
        <v>21</v>
      </c>
      <c r="N17" s="121" t="s">
        <v>22</v>
      </c>
      <c r="O17" s="103" t="s">
        <v>51</v>
      </c>
      <c r="P17" s="101" t="s">
        <v>50</v>
      </c>
    </row>
    <row r="18" spans="2:19" ht="18" customHeight="1" x14ac:dyDescent="0.15">
      <c r="B18" s="99"/>
      <c r="C18" s="108"/>
      <c r="D18" s="109"/>
      <c r="E18" s="113"/>
      <c r="F18" s="113"/>
      <c r="G18" s="115"/>
      <c r="H18" s="133"/>
      <c r="I18" s="60" t="s">
        <v>23</v>
      </c>
      <c r="J18" s="119"/>
      <c r="K18" s="133"/>
      <c r="L18" s="50" t="s">
        <v>54</v>
      </c>
      <c r="M18" s="65" t="s">
        <v>24</v>
      </c>
      <c r="N18" s="122"/>
      <c r="O18" s="104"/>
      <c r="P18" s="102"/>
    </row>
    <row r="19" spans="2:19" ht="18" customHeight="1" x14ac:dyDescent="0.15">
      <c r="B19" s="99"/>
      <c r="C19" s="110"/>
      <c r="D19" s="111"/>
      <c r="E19" s="113"/>
      <c r="F19" s="113"/>
      <c r="G19" s="115"/>
      <c r="H19" s="57" t="s">
        <v>31</v>
      </c>
      <c r="I19" s="61" t="s">
        <v>32</v>
      </c>
      <c r="J19" s="120"/>
      <c r="K19" s="57" t="s">
        <v>48</v>
      </c>
      <c r="L19" s="84" t="s">
        <v>117</v>
      </c>
      <c r="M19" s="66" t="s">
        <v>33</v>
      </c>
      <c r="N19" s="66" t="s">
        <v>25</v>
      </c>
      <c r="O19" s="104"/>
      <c r="P19" s="18" t="s">
        <v>62</v>
      </c>
    </row>
    <row r="20" spans="2:19" ht="18" customHeight="1" x14ac:dyDescent="0.15">
      <c r="B20" s="99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99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69"/>
      <c r="M21" s="69"/>
      <c r="N21" s="69"/>
      <c r="O21" s="3">
        <f t="shared" si="0"/>
        <v>3.6666666666666665</v>
      </c>
      <c r="P21" s="9">
        <f t="shared" si="1"/>
        <v>0</v>
      </c>
      <c r="Q21" s="47"/>
    </row>
    <row r="22" spans="2:19" ht="18" customHeight="1" x14ac:dyDescent="0.15">
      <c r="B22" s="99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</row>
    <row r="23" spans="2:19" ht="18" customHeight="1" x14ac:dyDescent="0.15">
      <c r="B23" s="99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99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68"/>
      <c r="M24" s="68"/>
      <c r="N24" s="68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99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100"/>
      <c r="C26" s="94" t="s">
        <v>10</v>
      </c>
      <c r="D26" s="95"/>
      <c r="E26" s="96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89" t="s">
        <v>41</v>
      </c>
      <c r="C28" s="90"/>
      <c r="D28" s="90"/>
      <c r="E28" s="39">
        <f>P12</f>
        <v>0</v>
      </c>
      <c r="F28" s="91" t="s">
        <v>44</v>
      </c>
      <c r="G28" s="91"/>
      <c r="H28" s="91"/>
      <c r="I28" s="91"/>
      <c r="J28" s="91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92" t="s">
        <v>42</v>
      </c>
      <c r="C29" s="93"/>
      <c r="D29" s="93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18" customHeight="1" x14ac:dyDescent="0.15">
      <c r="B31" s="85" t="s">
        <v>118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119</v>
      </c>
      <c r="N31" s="7"/>
      <c r="O31" s="7"/>
      <c r="P31" s="12"/>
      <c r="S31" t="s">
        <v>120</v>
      </c>
    </row>
    <row r="32" spans="2:19" ht="18" customHeight="1" x14ac:dyDescent="0.15">
      <c r="C32" s="11"/>
      <c r="D32" s="11"/>
      <c r="E32" s="11"/>
      <c r="F32" s="11"/>
      <c r="L32" t="s">
        <v>111</v>
      </c>
    </row>
    <row r="56" spans="3:10" ht="20.45" customHeight="1" x14ac:dyDescent="0.15">
      <c r="C56" s="76" t="s">
        <v>112</v>
      </c>
      <c r="D56" s="75"/>
      <c r="E56" s="75"/>
    </row>
    <row r="57" spans="3:10" ht="12.6" customHeight="1" x14ac:dyDescent="0.15">
      <c r="C57" s="79" t="s">
        <v>115</v>
      </c>
      <c r="D57" s="75"/>
      <c r="E57" s="75"/>
    </row>
    <row r="58" spans="3:10" s="42" customFormat="1" ht="12.6" customHeight="1" x14ac:dyDescent="0.15">
      <c r="C58" s="145" t="s">
        <v>113</v>
      </c>
      <c r="D58" s="145"/>
      <c r="E58" s="83">
        <v>1000</v>
      </c>
      <c r="F58" s="77" t="s">
        <v>58</v>
      </c>
      <c r="G58"/>
      <c r="H58"/>
      <c r="I58"/>
      <c r="J58"/>
    </row>
    <row r="59" spans="3:10" ht="12.6" customHeight="1" x14ac:dyDescent="0.15">
      <c r="C59" s="145" t="s">
        <v>114</v>
      </c>
      <c r="D59" s="145"/>
      <c r="E59" s="83">
        <v>800</v>
      </c>
      <c r="F59" s="45"/>
    </row>
    <row r="60" spans="3:10" ht="12.6" customHeight="1" thickBot="1" x14ac:dyDescent="0.2">
      <c r="C60" s="143" t="s">
        <v>56</v>
      </c>
      <c r="D60" s="143"/>
      <c r="E60" s="78">
        <f>E59/E58</f>
        <v>0.8</v>
      </c>
    </row>
    <row r="61" spans="3:10" ht="18" customHeight="1" thickBot="1" x14ac:dyDescent="0.2">
      <c r="C61" s="141" t="s">
        <v>55</v>
      </c>
      <c r="D61" s="142"/>
      <c r="E61" s="82">
        <f>EXP(2.67-0.927*LN(E60)-0.648*LN(E58))</f>
        <v>0.20202348040406443</v>
      </c>
      <c r="F61" s="43" t="s">
        <v>57</v>
      </c>
      <c r="G61" s="43"/>
      <c r="H61" s="43"/>
      <c r="I61" s="44"/>
    </row>
    <row r="62" spans="3:10" ht="12.6" customHeight="1" x14ac:dyDescent="0.15">
      <c r="C62" s="144"/>
      <c r="D62" s="144"/>
      <c r="E62" s="74"/>
    </row>
    <row r="63" spans="3:10" ht="12.6" customHeight="1" x14ac:dyDescent="0.15">
      <c r="C63" s="79" t="s">
        <v>116</v>
      </c>
      <c r="D63" s="75"/>
      <c r="E63" s="75"/>
    </row>
    <row r="64" spans="3:10" ht="12.6" customHeight="1" x14ac:dyDescent="0.15">
      <c r="C64" s="145" t="s">
        <v>113</v>
      </c>
      <c r="D64" s="145"/>
      <c r="E64" s="81">
        <v>9000</v>
      </c>
      <c r="F64" s="77" t="s">
        <v>58</v>
      </c>
    </row>
    <row r="65" spans="3:9" ht="12.6" customHeight="1" x14ac:dyDescent="0.15">
      <c r="C65" s="145" t="s">
        <v>114</v>
      </c>
      <c r="D65" s="145"/>
      <c r="E65" s="81">
        <v>5400</v>
      </c>
      <c r="F65" s="45"/>
    </row>
    <row r="66" spans="3:9" ht="12.6" customHeight="1" thickBot="1" x14ac:dyDescent="0.2">
      <c r="C66" s="143" t="s">
        <v>56</v>
      </c>
      <c r="D66" s="143"/>
      <c r="E66" s="78">
        <f>E65/E64</f>
        <v>0.6</v>
      </c>
    </row>
    <row r="67" spans="3:9" ht="18" customHeight="1" thickBot="1" x14ac:dyDescent="0.2">
      <c r="C67" s="141" t="s">
        <v>55</v>
      </c>
      <c r="D67" s="142"/>
      <c r="E67" s="82">
        <f>EXP(2.71-0.812*LN(E66)-0.654*LN(E64))</f>
        <v>5.902073716045645E-2</v>
      </c>
      <c r="F67" s="43" t="s">
        <v>57</v>
      </c>
      <c r="G67" s="43"/>
      <c r="H67" s="43"/>
      <c r="I67" s="44"/>
    </row>
    <row r="68" spans="3:9" ht="12.6" customHeight="1" x14ac:dyDescent="0.15"/>
  </sheetData>
  <mergeCells count="39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P17:P18"/>
    <mergeCell ref="O7:O9"/>
    <mergeCell ref="P7:P8"/>
    <mergeCell ref="C12:D12"/>
    <mergeCell ref="E12:O12"/>
    <mergeCell ref="C17:D19"/>
    <mergeCell ref="E17:E19"/>
    <mergeCell ref="F17:F19"/>
    <mergeCell ref="G17:G19"/>
    <mergeCell ref="C59:D59"/>
    <mergeCell ref="C26:D26"/>
    <mergeCell ref="E26:O26"/>
    <mergeCell ref="H17:H18"/>
    <mergeCell ref="J17:J19"/>
    <mergeCell ref="K17:K18"/>
    <mergeCell ref="N17:N18"/>
    <mergeCell ref="O17:O19"/>
    <mergeCell ref="B28:D28"/>
    <mergeCell ref="F28:J28"/>
    <mergeCell ref="B29:D29"/>
    <mergeCell ref="C58:D58"/>
    <mergeCell ref="B17:B26"/>
    <mergeCell ref="C67:D67"/>
    <mergeCell ref="C66:D66"/>
    <mergeCell ref="C60:D60"/>
    <mergeCell ref="C61:D61"/>
    <mergeCell ref="C62:D62"/>
    <mergeCell ref="C64:D64"/>
    <mergeCell ref="C65:D65"/>
  </mergeCells>
  <phoneticPr fontId="4"/>
  <pageMargins left="0.7" right="0.7" top="0.75" bottom="0.75" header="0.3" footer="0.3"/>
  <pageSetup paperSize="9" scale="4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showGridLines="0" view="pageBreakPreview" topLeftCell="D1" zoomScale="80" zoomScaleNormal="80" zoomScaleSheetLayoutView="80" workbookViewId="0">
      <selection activeCell="L22" sqref="L22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5" width="11.5" customWidth="1"/>
    <col min="6" max="6" width="10.625" customWidth="1"/>
    <col min="8" max="8" width="8.25" bestFit="1" customWidth="1"/>
    <col min="9" max="9" width="9" bestFit="1" customWidth="1"/>
    <col min="10" max="10" width="5.5" customWidth="1"/>
    <col min="11" max="12" width="10.375" customWidth="1"/>
    <col min="13" max="15" width="9" bestFit="1" customWidth="1"/>
    <col min="16" max="16" width="9.75" bestFit="1" customWidth="1"/>
    <col min="20" max="20" width="1.75" customWidth="1"/>
  </cols>
  <sheetData>
    <row r="1" spans="1:17" x14ac:dyDescent="0.15">
      <c r="A1" t="s">
        <v>82</v>
      </c>
    </row>
    <row r="3" spans="1:17" ht="25.5" x14ac:dyDescent="0.15">
      <c r="B3" s="123" t="s">
        <v>87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98" t="s">
        <v>90</v>
      </c>
      <c r="C7" s="106" t="s">
        <v>0</v>
      </c>
      <c r="D7" s="107"/>
      <c r="E7" s="112" t="s">
        <v>1</v>
      </c>
      <c r="F7" s="112" t="s">
        <v>2</v>
      </c>
      <c r="G7" s="114" t="s">
        <v>49</v>
      </c>
      <c r="H7" s="137" t="s">
        <v>4</v>
      </c>
      <c r="I7" s="20" t="s">
        <v>20</v>
      </c>
      <c r="J7" s="118" t="s">
        <v>47</v>
      </c>
      <c r="K7" s="137" t="s">
        <v>3</v>
      </c>
      <c r="L7" s="48" t="s">
        <v>53</v>
      </c>
      <c r="M7" s="49" t="s">
        <v>21</v>
      </c>
      <c r="N7" s="121" t="s">
        <v>22</v>
      </c>
      <c r="O7" s="103" t="s">
        <v>51</v>
      </c>
      <c r="P7" s="101" t="s">
        <v>50</v>
      </c>
    </row>
    <row r="8" spans="1:17" ht="18" customHeight="1" x14ac:dyDescent="0.15">
      <c r="B8" s="124"/>
      <c r="C8" s="108"/>
      <c r="D8" s="109"/>
      <c r="E8" s="113"/>
      <c r="F8" s="113"/>
      <c r="G8" s="115"/>
      <c r="H8" s="135"/>
      <c r="I8" s="21" t="s">
        <v>23</v>
      </c>
      <c r="J8" s="119"/>
      <c r="K8" s="135"/>
      <c r="L8" s="50" t="s">
        <v>54</v>
      </c>
      <c r="M8" s="51" t="s">
        <v>24</v>
      </c>
      <c r="N8" s="122"/>
      <c r="O8" s="104"/>
      <c r="P8" s="102"/>
    </row>
    <row r="9" spans="1:17" ht="18" customHeight="1" x14ac:dyDescent="0.15">
      <c r="B9" s="124"/>
      <c r="C9" s="110"/>
      <c r="D9" s="111"/>
      <c r="E9" s="113"/>
      <c r="F9" s="113"/>
      <c r="G9" s="115"/>
      <c r="H9" s="52" t="s">
        <v>31</v>
      </c>
      <c r="I9" s="22" t="s">
        <v>32</v>
      </c>
      <c r="J9" s="120"/>
      <c r="K9" s="52" t="s">
        <v>48</v>
      </c>
      <c r="L9" s="84" t="s">
        <v>117</v>
      </c>
      <c r="M9" s="52" t="s">
        <v>33</v>
      </c>
      <c r="N9" s="52" t="s">
        <v>25</v>
      </c>
      <c r="O9" s="104"/>
      <c r="P9" s="18" t="s">
        <v>62</v>
      </c>
    </row>
    <row r="10" spans="1:17" ht="18" customHeight="1" x14ac:dyDescent="0.15">
      <c r="B10" s="124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37.700000000000003</v>
      </c>
      <c r="N10" s="3">
        <v>1.8700000000000001E-2</v>
      </c>
      <c r="O10" s="3">
        <f>44/12</f>
        <v>3.6666666666666665</v>
      </c>
      <c r="P10" s="9">
        <f>H10*K10*L10*M10*N10*O10/1000</f>
        <v>309.42011099999996</v>
      </c>
      <c r="Q10" s="59" t="s">
        <v>72</v>
      </c>
    </row>
    <row r="11" spans="1:17" ht="18" customHeight="1" thickBot="1" x14ac:dyDescent="0.2">
      <c r="B11" s="124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37.700000000000003</v>
      </c>
      <c r="N11" s="3">
        <v>1.8700000000000001E-2</v>
      </c>
      <c r="O11" s="3">
        <f>44/12</f>
        <v>3.6666666666666665</v>
      </c>
      <c r="P11" s="9">
        <f>H11*K11*L11*M11*N11*O11/1000</f>
        <v>200.851651</v>
      </c>
    </row>
    <row r="12" spans="1:17" ht="18" customHeight="1" thickBot="1" x14ac:dyDescent="0.2">
      <c r="B12" s="125"/>
      <c r="C12" s="94" t="s">
        <v>10</v>
      </c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37">
        <f>SUM(P10:P11)</f>
        <v>510.27176199999997</v>
      </c>
    </row>
    <row r="13" spans="1:17" ht="18" customHeight="1" x14ac:dyDescent="0.15">
      <c r="C13" s="6"/>
      <c r="D13" s="6"/>
      <c r="E13" s="7"/>
      <c r="F13" s="7"/>
      <c r="G13" s="7"/>
      <c r="H13" s="56" t="s">
        <v>109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95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107</v>
      </c>
      <c r="O15" s="105"/>
      <c r="P15" s="105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98" t="s">
        <v>91</v>
      </c>
      <c r="C17" s="106" t="s">
        <v>0</v>
      </c>
      <c r="D17" s="107"/>
      <c r="E17" s="112" t="s">
        <v>1</v>
      </c>
      <c r="F17" s="112" t="s">
        <v>2</v>
      </c>
      <c r="G17" s="114" t="s">
        <v>49</v>
      </c>
      <c r="H17" s="132" t="s">
        <v>4</v>
      </c>
      <c r="I17" s="20" t="s">
        <v>20</v>
      </c>
      <c r="J17" s="118" t="s">
        <v>47</v>
      </c>
      <c r="K17" s="132" t="s">
        <v>3</v>
      </c>
      <c r="L17" s="48" t="s">
        <v>53</v>
      </c>
      <c r="M17" s="49" t="s">
        <v>21</v>
      </c>
      <c r="N17" s="121" t="s">
        <v>22</v>
      </c>
      <c r="O17" s="103" t="s">
        <v>51</v>
      </c>
      <c r="P17" s="101" t="s">
        <v>50</v>
      </c>
    </row>
    <row r="18" spans="2:19" ht="18" customHeight="1" x14ac:dyDescent="0.15">
      <c r="B18" s="99"/>
      <c r="C18" s="108"/>
      <c r="D18" s="109"/>
      <c r="E18" s="113"/>
      <c r="F18" s="113"/>
      <c r="G18" s="115"/>
      <c r="H18" s="133"/>
      <c r="I18" s="21" t="s">
        <v>23</v>
      </c>
      <c r="J18" s="119"/>
      <c r="K18" s="133"/>
      <c r="L18" s="50" t="s">
        <v>54</v>
      </c>
      <c r="M18" s="51" t="s">
        <v>24</v>
      </c>
      <c r="N18" s="122"/>
      <c r="O18" s="104"/>
      <c r="P18" s="102"/>
    </row>
    <row r="19" spans="2:19" ht="18" customHeight="1" x14ac:dyDescent="0.15">
      <c r="B19" s="99"/>
      <c r="C19" s="110"/>
      <c r="D19" s="111"/>
      <c r="E19" s="113"/>
      <c r="F19" s="113"/>
      <c r="G19" s="115"/>
      <c r="H19" s="57" t="s">
        <v>31</v>
      </c>
      <c r="I19" s="22" t="s">
        <v>32</v>
      </c>
      <c r="J19" s="120"/>
      <c r="K19" s="57" t="s">
        <v>48</v>
      </c>
      <c r="L19" s="84" t="s">
        <v>117</v>
      </c>
      <c r="M19" s="52" t="s">
        <v>33</v>
      </c>
      <c r="N19" s="52" t="s">
        <v>25</v>
      </c>
      <c r="O19" s="104"/>
      <c r="P19" s="18" t="s">
        <v>62</v>
      </c>
    </row>
    <row r="20" spans="2:19" ht="18" customHeight="1" x14ac:dyDescent="0.15">
      <c r="B20" s="99"/>
      <c r="C20" s="13">
        <v>1</v>
      </c>
      <c r="D20" s="127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37.700000000000003</v>
      </c>
      <c r="N20" s="3">
        <v>1.8700000000000001E-2</v>
      </c>
      <c r="O20" s="3">
        <f>44/12</f>
        <v>3.6666666666666665</v>
      </c>
      <c r="P20" s="9">
        <f>H20*K20*L20*M20*N20*O20/1000</f>
        <v>7.3671455000000003</v>
      </c>
    </row>
    <row r="21" spans="2:19" ht="18" customHeight="1" x14ac:dyDescent="0.15">
      <c r="B21" s="99"/>
      <c r="C21" s="13">
        <v>2</v>
      </c>
      <c r="D21" s="119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38">
        <v>21</v>
      </c>
      <c r="M21" s="139"/>
      <c r="N21" s="139"/>
      <c r="O21" s="140"/>
      <c r="P21" s="9">
        <f>H21*K21*L21/1000/1000</f>
        <v>72.45</v>
      </c>
      <c r="Q21" s="47" t="s">
        <v>94</v>
      </c>
    </row>
    <row r="22" spans="2:19" ht="18" customHeight="1" x14ac:dyDescent="0.15">
      <c r="B22" s="99"/>
      <c r="C22" s="13">
        <v>3</v>
      </c>
      <c r="D22" s="120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37.700000000000003</v>
      </c>
      <c r="N22" s="3">
        <v>1.8700000000000001E-2</v>
      </c>
      <c r="O22" s="3">
        <f>44/12</f>
        <v>3.6666666666666665</v>
      </c>
      <c r="P22" s="9">
        <f>H22*K22*L22*M22*N22*O22/1000</f>
        <v>0.92089318750000004</v>
      </c>
    </row>
    <row r="23" spans="2:19" ht="18" customHeight="1" x14ac:dyDescent="0.15">
      <c r="B23" s="99"/>
      <c r="C23" s="13">
        <v>4</v>
      </c>
      <c r="D23" s="127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0.185</v>
      </c>
      <c r="M23" s="3">
        <v>37.700000000000003</v>
      </c>
      <c r="N23" s="3">
        <v>1.8700000000000001E-2</v>
      </c>
      <c r="O23" s="3">
        <f>44/12</f>
        <v>3.6666666666666665</v>
      </c>
      <c r="P23" s="9">
        <f>H23*K23*L23*M23*N23*O23/1000</f>
        <v>0.59777277083333336</v>
      </c>
    </row>
    <row r="24" spans="2:19" ht="18" customHeight="1" x14ac:dyDescent="0.15">
      <c r="B24" s="99"/>
      <c r="C24" s="13">
        <v>5</v>
      </c>
      <c r="D24" s="119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8">
        <v>21</v>
      </c>
      <c r="M24" s="129"/>
      <c r="N24" s="129"/>
      <c r="O24" s="130"/>
      <c r="P24" s="9">
        <f>H24*K24*L24/1000/1000</f>
        <v>7.2450000000000001</v>
      </c>
    </row>
    <row r="25" spans="2:19" ht="18" customHeight="1" thickBot="1" x14ac:dyDescent="0.2">
      <c r="B25" s="99"/>
      <c r="C25" s="13">
        <v>6</v>
      </c>
      <c r="D25" s="120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0.185</v>
      </c>
      <c r="M25" s="3">
        <v>37.700000000000003</v>
      </c>
      <c r="N25" s="3">
        <v>1.8700000000000001E-2</v>
      </c>
      <c r="O25" s="3">
        <f>44/12</f>
        <v>3.6666666666666665</v>
      </c>
      <c r="P25" s="9">
        <f>H25*K25*L25*M25*N25*O25/1000</f>
        <v>4.7821821666666668</v>
      </c>
    </row>
    <row r="26" spans="2:19" ht="18" customHeight="1" thickBot="1" x14ac:dyDescent="0.2">
      <c r="B26" s="100"/>
      <c r="C26" s="94" t="s">
        <v>10</v>
      </c>
      <c r="D26" s="95"/>
      <c r="E26" s="96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26">
        <f>SUM(P20:P25)</f>
        <v>93.362993625000016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89" t="s">
        <v>41</v>
      </c>
      <c r="C28" s="90"/>
      <c r="D28" s="90"/>
      <c r="E28" s="39">
        <f>P12</f>
        <v>510.27176199999997</v>
      </c>
      <c r="F28" s="91" t="s">
        <v>44</v>
      </c>
      <c r="G28" s="91"/>
      <c r="H28" s="91"/>
      <c r="I28" s="91"/>
      <c r="J28" s="91"/>
      <c r="K28" s="41">
        <f>P26</f>
        <v>93.362993625000016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92" t="s">
        <v>42</v>
      </c>
      <c r="C29" s="93"/>
      <c r="D29" s="93"/>
      <c r="E29" s="40">
        <f>ROUNDUP(P12-P26,1)</f>
        <v>417</v>
      </c>
      <c r="F29" s="32" t="s">
        <v>45</v>
      </c>
      <c r="G29" s="38" t="s">
        <v>43</v>
      </c>
      <c r="H29" s="34">
        <f>ROUNDUP(1-P26/P12,3)</f>
        <v>0.81799999999999995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18" customHeight="1" x14ac:dyDescent="0.15">
      <c r="B31" s="85" t="s">
        <v>118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119</v>
      </c>
      <c r="N31" s="7"/>
      <c r="O31" s="7"/>
      <c r="P31" s="12"/>
      <c r="S31" t="s">
        <v>120</v>
      </c>
    </row>
    <row r="32" spans="2:19" ht="18" customHeight="1" x14ac:dyDescent="0.15">
      <c r="C32" s="11"/>
      <c r="D32" s="11"/>
      <c r="E32" s="11"/>
      <c r="F32" s="11"/>
      <c r="L32" t="s">
        <v>111</v>
      </c>
    </row>
    <row r="56" spans="3:10" ht="12.75" customHeight="1" x14ac:dyDescent="0.15">
      <c r="C56" s="76" t="s">
        <v>112</v>
      </c>
      <c r="D56" s="75"/>
      <c r="E56" s="75"/>
    </row>
    <row r="57" spans="3:10" s="42" customFormat="1" ht="12.75" customHeight="1" x14ac:dyDescent="0.15">
      <c r="C57" s="79" t="s">
        <v>115</v>
      </c>
      <c r="D57" s="75"/>
      <c r="E57" s="75"/>
      <c r="F57"/>
      <c r="G57"/>
      <c r="H57"/>
      <c r="I57"/>
      <c r="J57"/>
    </row>
    <row r="58" spans="3:10" x14ac:dyDescent="0.15">
      <c r="C58" s="145" t="s">
        <v>113</v>
      </c>
      <c r="D58" s="145"/>
      <c r="E58" s="83">
        <v>1000</v>
      </c>
      <c r="F58" s="77" t="s">
        <v>58</v>
      </c>
    </row>
    <row r="59" spans="3:10" x14ac:dyDescent="0.15">
      <c r="C59" s="145" t="s">
        <v>114</v>
      </c>
      <c r="D59" s="145"/>
      <c r="E59" s="83">
        <v>800</v>
      </c>
      <c r="F59" s="45"/>
    </row>
    <row r="60" spans="3:10" ht="14.25" thickBot="1" x14ac:dyDescent="0.2">
      <c r="C60" s="143" t="s">
        <v>56</v>
      </c>
      <c r="D60" s="143"/>
      <c r="E60" s="78">
        <f>E59/E58</f>
        <v>0.8</v>
      </c>
    </row>
    <row r="61" spans="3:10" ht="18" thickBot="1" x14ac:dyDescent="0.2">
      <c r="C61" s="141" t="s">
        <v>55</v>
      </c>
      <c r="D61" s="142"/>
      <c r="E61" s="82">
        <f>EXP(2.67-0.927*LN(E60)-0.648*LN(E58))</f>
        <v>0.20202348040406443</v>
      </c>
      <c r="F61" s="43" t="s">
        <v>57</v>
      </c>
      <c r="G61" s="43"/>
      <c r="H61" s="43"/>
      <c r="I61" s="44"/>
    </row>
    <row r="62" spans="3:10" x14ac:dyDescent="0.15">
      <c r="C62" s="144"/>
      <c r="D62" s="144"/>
      <c r="E62" s="74"/>
    </row>
    <row r="63" spans="3:10" x14ac:dyDescent="0.15">
      <c r="C63" s="79" t="s">
        <v>116</v>
      </c>
      <c r="D63" s="75"/>
      <c r="E63" s="75"/>
    </row>
    <row r="64" spans="3:10" x14ac:dyDescent="0.15">
      <c r="C64" s="145" t="s">
        <v>113</v>
      </c>
      <c r="D64" s="145"/>
      <c r="E64" s="81">
        <v>9000</v>
      </c>
      <c r="F64" s="77" t="s">
        <v>58</v>
      </c>
    </row>
    <row r="65" spans="3:9" x14ac:dyDescent="0.15">
      <c r="C65" s="145" t="s">
        <v>114</v>
      </c>
      <c r="D65" s="145"/>
      <c r="E65" s="81">
        <v>5400</v>
      </c>
      <c r="F65" s="45"/>
    </row>
    <row r="66" spans="3:9" ht="14.25" thickBot="1" x14ac:dyDescent="0.2">
      <c r="C66" s="143" t="s">
        <v>56</v>
      </c>
      <c r="D66" s="143"/>
      <c r="E66" s="78">
        <f>E65/E64</f>
        <v>0.6</v>
      </c>
    </row>
    <row r="67" spans="3:9" ht="18" thickBot="1" x14ac:dyDescent="0.2">
      <c r="C67" s="141" t="s">
        <v>55</v>
      </c>
      <c r="D67" s="142"/>
      <c r="E67" s="82">
        <f>EXP(2.71-0.812*LN(E66)-0.654*LN(E64))</f>
        <v>5.902073716045645E-2</v>
      </c>
      <c r="F67" s="43" t="s">
        <v>57</v>
      </c>
      <c r="G67" s="43"/>
      <c r="H67" s="43"/>
      <c r="I67" s="44"/>
    </row>
    <row r="68" spans="3:9" ht="7.15" customHeight="1" x14ac:dyDescent="0.15"/>
  </sheetData>
  <mergeCells count="44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D20:D22"/>
    <mergeCell ref="L21:O21"/>
    <mergeCell ref="D23:D25"/>
    <mergeCell ref="L24:O24"/>
    <mergeCell ref="C26:D26"/>
    <mergeCell ref="E26:O26"/>
    <mergeCell ref="C66:D66"/>
    <mergeCell ref="C67:D67"/>
    <mergeCell ref="B28:D28"/>
    <mergeCell ref="B29:D29"/>
    <mergeCell ref="F28:J28"/>
    <mergeCell ref="C65:D65"/>
    <mergeCell ref="C64:D64"/>
    <mergeCell ref="C62:D62"/>
    <mergeCell ref="C61:D61"/>
    <mergeCell ref="C59:D59"/>
    <mergeCell ref="C60:D60"/>
    <mergeCell ref="C58:D58"/>
  </mergeCells>
  <phoneticPr fontId="4"/>
  <pageMargins left="0.7" right="0.7" top="0.75" bottom="0.75" header="0.3" footer="0.3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80" zoomScaleNormal="80" workbookViewId="0">
      <selection activeCell="L7" sqref="L7:O9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8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83</v>
      </c>
    </row>
    <row r="3" spans="1:17" ht="25.5" x14ac:dyDescent="0.15">
      <c r="B3" s="123" t="s">
        <v>87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98" t="s">
        <v>90</v>
      </c>
      <c r="C7" s="106" t="s">
        <v>0</v>
      </c>
      <c r="D7" s="107"/>
      <c r="E7" s="112" t="s">
        <v>1</v>
      </c>
      <c r="F7" s="112" t="s">
        <v>2</v>
      </c>
      <c r="G7" s="114" t="s">
        <v>49</v>
      </c>
      <c r="H7" s="132" t="s">
        <v>4</v>
      </c>
      <c r="I7" s="63" t="s">
        <v>20</v>
      </c>
      <c r="J7" s="118" t="s">
        <v>47</v>
      </c>
      <c r="K7" s="132" t="s">
        <v>3</v>
      </c>
      <c r="L7" s="157" t="s">
        <v>121</v>
      </c>
      <c r="M7" s="149"/>
      <c r="N7" s="149"/>
      <c r="O7" s="150"/>
      <c r="P7" s="101" t="s">
        <v>50</v>
      </c>
    </row>
    <row r="8" spans="1:17" ht="18" customHeight="1" x14ac:dyDescent="0.15">
      <c r="B8" s="124"/>
      <c r="C8" s="108"/>
      <c r="D8" s="109"/>
      <c r="E8" s="113"/>
      <c r="F8" s="113"/>
      <c r="G8" s="115"/>
      <c r="H8" s="133"/>
      <c r="I8" s="60" t="s">
        <v>23</v>
      </c>
      <c r="J8" s="119"/>
      <c r="K8" s="133"/>
      <c r="L8" s="151"/>
      <c r="M8" s="152"/>
      <c r="N8" s="152"/>
      <c r="O8" s="153"/>
      <c r="P8" s="102"/>
    </row>
    <row r="9" spans="1:17" ht="18" customHeight="1" x14ac:dyDescent="0.15">
      <c r="B9" s="124"/>
      <c r="C9" s="110"/>
      <c r="D9" s="111"/>
      <c r="E9" s="113"/>
      <c r="F9" s="113"/>
      <c r="G9" s="115"/>
      <c r="H9" s="57" t="s">
        <v>31</v>
      </c>
      <c r="I9" s="61" t="s">
        <v>32</v>
      </c>
      <c r="J9" s="120"/>
      <c r="K9" s="57" t="s">
        <v>48</v>
      </c>
      <c r="L9" s="154"/>
      <c r="M9" s="155"/>
      <c r="N9" s="155"/>
      <c r="O9" s="156"/>
      <c r="P9" s="18" t="s">
        <v>61</v>
      </c>
    </row>
    <row r="10" spans="1:17" ht="18" customHeight="1" x14ac:dyDescent="0.15">
      <c r="B10" s="124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146"/>
      <c r="M10" s="147"/>
      <c r="N10" s="147"/>
      <c r="O10" s="148"/>
      <c r="P10" s="9">
        <f>H10*K10*L10/1000000</f>
        <v>0</v>
      </c>
      <c r="Q10" s="47"/>
    </row>
    <row r="11" spans="1:17" ht="18" customHeight="1" thickBot="1" x14ac:dyDescent="0.2">
      <c r="B11" s="124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146"/>
      <c r="M11" s="147"/>
      <c r="N11" s="147"/>
      <c r="O11" s="148"/>
      <c r="P11" s="9">
        <f>H11*K11*L11/1000000</f>
        <v>0</v>
      </c>
    </row>
    <row r="12" spans="1:17" ht="18" customHeight="1" thickBot="1" x14ac:dyDescent="0.2">
      <c r="B12" s="125"/>
      <c r="C12" s="94" t="s">
        <v>10</v>
      </c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05"/>
      <c r="P15" s="105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98" t="s">
        <v>91</v>
      </c>
      <c r="C17" s="106" t="s">
        <v>0</v>
      </c>
      <c r="D17" s="107"/>
      <c r="E17" s="112" t="s">
        <v>1</v>
      </c>
      <c r="F17" s="112" t="s">
        <v>2</v>
      </c>
      <c r="G17" s="114" t="s">
        <v>49</v>
      </c>
      <c r="H17" s="132" t="s">
        <v>4</v>
      </c>
      <c r="I17" s="63" t="s">
        <v>20</v>
      </c>
      <c r="J17" s="118" t="s">
        <v>47</v>
      </c>
      <c r="K17" s="132" t="s">
        <v>3</v>
      </c>
      <c r="L17" s="157" t="s">
        <v>121</v>
      </c>
      <c r="M17" s="149"/>
      <c r="N17" s="149"/>
      <c r="O17" s="150"/>
      <c r="P17" s="101" t="s">
        <v>50</v>
      </c>
    </row>
    <row r="18" spans="2:17" ht="18" customHeight="1" x14ac:dyDescent="0.15">
      <c r="B18" s="99"/>
      <c r="C18" s="108"/>
      <c r="D18" s="109"/>
      <c r="E18" s="113"/>
      <c r="F18" s="113"/>
      <c r="G18" s="115"/>
      <c r="H18" s="133"/>
      <c r="I18" s="60" t="s">
        <v>23</v>
      </c>
      <c r="J18" s="119"/>
      <c r="K18" s="133"/>
      <c r="L18" s="151"/>
      <c r="M18" s="152"/>
      <c r="N18" s="152"/>
      <c r="O18" s="153"/>
      <c r="P18" s="102"/>
    </row>
    <row r="19" spans="2:17" ht="18" customHeight="1" x14ac:dyDescent="0.15">
      <c r="B19" s="99"/>
      <c r="C19" s="110"/>
      <c r="D19" s="111"/>
      <c r="E19" s="113"/>
      <c r="F19" s="113"/>
      <c r="G19" s="115"/>
      <c r="H19" s="57" t="s">
        <v>31</v>
      </c>
      <c r="I19" s="61" t="s">
        <v>32</v>
      </c>
      <c r="J19" s="120"/>
      <c r="K19" s="57" t="s">
        <v>5</v>
      </c>
      <c r="L19" s="154"/>
      <c r="M19" s="155"/>
      <c r="N19" s="155"/>
      <c r="O19" s="156"/>
      <c r="P19" s="18" t="s">
        <v>61</v>
      </c>
    </row>
    <row r="20" spans="2:17" ht="18" customHeight="1" x14ac:dyDescent="0.15">
      <c r="B20" s="99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146"/>
      <c r="M20" s="147"/>
      <c r="N20" s="147"/>
      <c r="O20" s="148"/>
      <c r="P20" s="9">
        <f>H20*K20*L20/1000000</f>
        <v>0</v>
      </c>
    </row>
    <row r="21" spans="2:17" ht="18" customHeight="1" x14ac:dyDescent="0.15">
      <c r="B21" s="99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146"/>
      <c r="M21" s="147"/>
      <c r="N21" s="147"/>
      <c r="O21" s="148"/>
      <c r="P21" s="9">
        <f>H21*K21*L21/1000000</f>
        <v>0</v>
      </c>
      <c r="Q21" s="47"/>
    </row>
    <row r="22" spans="2:17" ht="18" customHeight="1" x14ac:dyDescent="0.15">
      <c r="B22" s="99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146"/>
      <c r="M22" s="147"/>
      <c r="N22" s="147"/>
      <c r="O22" s="148"/>
      <c r="P22" s="9">
        <f t="shared" ref="P22:P25" si="0">H22*K22*L22/1000000</f>
        <v>0</v>
      </c>
    </row>
    <row r="23" spans="2:17" ht="18" customHeight="1" x14ac:dyDescent="0.15">
      <c r="B23" s="99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146"/>
      <c r="M23" s="147"/>
      <c r="N23" s="147"/>
      <c r="O23" s="148"/>
      <c r="P23" s="9">
        <f t="shared" si="0"/>
        <v>0</v>
      </c>
    </row>
    <row r="24" spans="2:17" ht="18" customHeight="1" x14ac:dyDescent="0.15">
      <c r="B24" s="99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146"/>
      <c r="M24" s="147"/>
      <c r="N24" s="147"/>
      <c r="O24" s="148"/>
      <c r="P24" s="9">
        <f t="shared" si="0"/>
        <v>0</v>
      </c>
    </row>
    <row r="25" spans="2:17" ht="18" customHeight="1" thickBot="1" x14ac:dyDescent="0.2">
      <c r="B25" s="99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146"/>
      <c r="M25" s="147"/>
      <c r="N25" s="147"/>
      <c r="O25" s="148"/>
      <c r="P25" s="9">
        <f t="shared" si="0"/>
        <v>0</v>
      </c>
    </row>
    <row r="26" spans="2:17" ht="18" customHeight="1" thickBot="1" x14ac:dyDescent="0.2">
      <c r="B26" s="100"/>
      <c r="C26" s="94" t="s">
        <v>10</v>
      </c>
      <c r="D26" s="95"/>
      <c r="E26" s="96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89" t="s">
        <v>41</v>
      </c>
      <c r="C28" s="90"/>
      <c r="D28" s="90"/>
      <c r="E28" s="39">
        <f>P12</f>
        <v>0</v>
      </c>
      <c r="F28" s="91" t="s">
        <v>44</v>
      </c>
      <c r="G28" s="91"/>
      <c r="H28" s="91"/>
      <c r="I28" s="91"/>
      <c r="J28" s="91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92" t="s">
        <v>42</v>
      </c>
      <c r="C29" s="93"/>
      <c r="D29" s="93"/>
      <c r="E29" s="40">
        <f>ROUNDUP(P12-P26,1)</f>
        <v>0</v>
      </c>
      <c r="F29" s="32" t="s">
        <v>45</v>
      </c>
      <c r="G29" s="38" t="s">
        <v>43</v>
      </c>
      <c r="H29" s="80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102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7"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  <mergeCell ref="G17:G19"/>
    <mergeCell ref="H17:H18"/>
    <mergeCell ref="J17:J19"/>
    <mergeCell ref="K17:K18"/>
    <mergeCell ref="L17:O19"/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B17:B26"/>
    <mergeCell ref="C17:D19"/>
    <mergeCell ref="E17:E19"/>
    <mergeCell ref="F17:F19"/>
  </mergeCells>
  <phoneticPr fontId="4"/>
  <pageMargins left="0.7" right="0.7" top="0.75" bottom="0.75" header="0.3" footer="0.3"/>
  <pageSetup paperSize="9" scale="6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80" zoomScaleNormal="80" workbookViewId="0">
      <selection activeCell="L17" sqref="L17:O19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83</v>
      </c>
    </row>
    <row r="3" spans="1:17" ht="25.5" x14ac:dyDescent="0.15">
      <c r="B3" s="123" t="s">
        <v>87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98" t="s">
        <v>90</v>
      </c>
      <c r="C7" s="106" t="s">
        <v>0</v>
      </c>
      <c r="D7" s="107"/>
      <c r="E7" s="112" t="s">
        <v>1</v>
      </c>
      <c r="F7" s="112" t="s">
        <v>2</v>
      </c>
      <c r="G7" s="114" t="s">
        <v>49</v>
      </c>
      <c r="H7" s="132" t="s">
        <v>4</v>
      </c>
      <c r="I7" s="20" t="s">
        <v>20</v>
      </c>
      <c r="J7" s="118" t="s">
        <v>47</v>
      </c>
      <c r="K7" s="132" t="s">
        <v>3</v>
      </c>
      <c r="L7" s="157" t="s">
        <v>121</v>
      </c>
      <c r="M7" s="149"/>
      <c r="N7" s="149"/>
      <c r="O7" s="150"/>
      <c r="P7" s="101" t="s">
        <v>50</v>
      </c>
    </row>
    <row r="8" spans="1:17" ht="18" customHeight="1" x14ac:dyDescent="0.15">
      <c r="B8" s="124"/>
      <c r="C8" s="108"/>
      <c r="D8" s="109"/>
      <c r="E8" s="113"/>
      <c r="F8" s="113"/>
      <c r="G8" s="115"/>
      <c r="H8" s="133"/>
      <c r="I8" s="21" t="s">
        <v>23</v>
      </c>
      <c r="J8" s="119"/>
      <c r="K8" s="133"/>
      <c r="L8" s="151"/>
      <c r="M8" s="152"/>
      <c r="N8" s="152"/>
      <c r="O8" s="153"/>
      <c r="P8" s="102"/>
    </row>
    <row r="9" spans="1:17" ht="18" customHeight="1" x14ac:dyDescent="0.15">
      <c r="B9" s="124"/>
      <c r="C9" s="110"/>
      <c r="D9" s="111"/>
      <c r="E9" s="113"/>
      <c r="F9" s="113"/>
      <c r="G9" s="115"/>
      <c r="H9" s="57" t="s">
        <v>31</v>
      </c>
      <c r="I9" s="22" t="s">
        <v>32</v>
      </c>
      <c r="J9" s="120"/>
      <c r="K9" s="57" t="s">
        <v>48</v>
      </c>
      <c r="L9" s="154"/>
      <c r="M9" s="155"/>
      <c r="N9" s="155"/>
      <c r="O9" s="156"/>
      <c r="P9" s="18" t="s">
        <v>61</v>
      </c>
    </row>
    <row r="10" spans="1:17" ht="18" customHeight="1" x14ac:dyDescent="0.15">
      <c r="B10" s="124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146">
        <v>216</v>
      </c>
      <c r="M10" s="147"/>
      <c r="N10" s="147"/>
      <c r="O10" s="148"/>
      <c r="P10" s="9">
        <f>H10*K10*L10/1000000</f>
        <v>756</v>
      </c>
      <c r="Q10" s="47" t="s">
        <v>73</v>
      </c>
    </row>
    <row r="11" spans="1:17" ht="18" customHeight="1" thickBot="1" x14ac:dyDescent="0.2">
      <c r="B11" s="124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146">
        <v>216</v>
      </c>
      <c r="M11" s="147"/>
      <c r="N11" s="147"/>
      <c r="O11" s="148"/>
      <c r="P11" s="9">
        <f>H11*K11*L11/1000000</f>
        <v>75.599999999999994</v>
      </c>
    </row>
    <row r="12" spans="1:17" ht="18" customHeight="1" thickBot="1" x14ac:dyDescent="0.2">
      <c r="B12" s="125"/>
      <c r="C12" s="94" t="s">
        <v>10</v>
      </c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37">
        <f>SUM(P10:P11)</f>
        <v>831.6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05"/>
      <c r="P15" s="105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98" t="s">
        <v>91</v>
      </c>
      <c r="C17" s="106" t="s">
        <v>0</v>
      </c>
      <c r="D17" s="107"/>
      <c r="E17" s="112" t="s">
        <v>1</v>
      </c>
      <c r="F17" s="112" t="s">
        <v>2</v>
      </c>
      <c r="G17" s="114" t="s">
        <v>49</v>
      </c>
      <c r="H17" s="132" t="s">
        <v>4</v>
      </c>
      <c r="I17" s="20" t="s">
        <v>20</v>
      </c>
      <c r="J17" s="118" t="s">
        <v>47</v>
      </c>
      <c r="K17" s="132" t="s">
        <v>3</v>
      </c>
      <c r="L17" s="157" t="s">
        <v>121</v>
      </c>
      <c r="M17" s="149"/>
      <c r="N17" s="149"/>
      <c r="O17" s="150"/>
      <c r="P17" s="101" t="s">
        <v>50</v>
      </c>
    </row>
    <row r="18" spans="2:17" ht="18" customHeight="1" x14ac:dyDescent="0.15">
      <c r="B18" s="99"/>
      <c r="C18" s="108"/>
      <c r="D18" s="109"/>
      <c r="E18" s="113"/>
      <c r="F18" s="113"/>
      <c r="G18" s="115"/>
      <c r="H18" s="133"/>
      <c r="I18" s="21" t="s">
        <v>23</v>
      </c>
      <c r="J18" s="119"/>
      <c r="K18" s="133"/>
      <c r="L18" s="151"/>
      <c r="M18" s="152"/>
      <c r="N18" s="152"/>
      <c r="O18" s="153"/>
      <c r="P18" s="102"/>
    </row>
    <row r="19" spans="2:17" ht="18" customHeight="1" x14ac:dyDescent="0.15">
      <c r="B19" s="99"/>
      <c r="C19" s="110"/>
      <c r="D19" s="111"/>
      <c r="E19" s="113"/>
      <c r="F19" s="113"/>
      <c r="G19" s="115"/>
      <c r="H19" s="57" t="s">
        <v>31</v>
      </c>
      <c r="I19" s="22" t="s">
        <v>32</v>
      </c>
      <c r="J19" s="120"/>
      <c r="K19" s="57" t="s">
        <v>5</v>
      </c>
      <c r="L19" s="154"/>
      <c r="M19" s="155"/>
      <c r="N19" s="155"/>
      <c r="O19" s="156"/>
      <c r="P19" s="18" t="s">
        <v>61</v>
      </c>
    </row>
    <row r="20" spans="2:17" ht="18" customHeight="1" x14ac:dyDescent="0.15">
      <c r="B20" s="99"/>
      <c r="C20" s="13">
        <v>1</v>
      </c>
      <c r="D20" s="127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146">
        <v>216</v>
      </c>
      <c r="M20" s="147"/>
      <c r="N20" s="147"/>
      <c r="O20" s="148"/>
      <c r="P20" s="9">
        <f>H20*K20*L20/1000000</f>
        <v>21.6</v>
      </c>
    </row>
    <row r="21" spans="2:17" ht="18" customHeight="1" x14ac:dyDescent="0.15">
      <c r="B21" s="99"/>
      <c r="C21" s="13">
        <v>2</v>
      </c>
      <c r="D21" s="119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46">
        <v>21</v>
      </c>
      <c r="M21" s="147"/>
      <c r="N21" s="147"/>
      <c r="O21" s="148"/>
      <c r="P21" s="9">
        <f>H21*K21*L21/1000000</f>
        <v>72.45</v>
      </c>
      <c r="Q21" s="47" t="s">
        <v>73</v>
      </c>
    </row>
    <row r="22" spans="2:17" ht="18" customHeight="1" x14ac:dyDescent="0.15">
      <c r="B22" s="99"/>
      <c r="C22" s="13">
        <v>3</v>
      </c>
      <c r="D22" s="120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146">
        <v>216</v>
      </c>
      <c r="M22" s="147"/>
      <c r="N22" s="147"/>
      <c r="O22" s="148"/>
      <c r="P22" s="9">
        <f t="shared" ref="P22:P25" si="0">H22*K22*L22/1000000</f>
        <v>2.7</v>
      </c>
    </row>
    <row r="23" spans="2:17" ht="18" customHeight="1" x14ac:dyDescent="0.15">
      <c r="B23" s="99"/>
      <c r="C23" s="13">
        <v>4</v>
      </c>
      <c r="D23" s="127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146">
        <v>216</v>
      </c>
      <c r="M23" s="147"/>
      <c r="N23" s="147"/>
      <c r="O23" s="148"/>
      <c r="P23" s="9">
        <f t="shared" si="0"/>
        <v>0.27</v>
      </c>
    </row>
    <row r="24" spans="2:17" ht="18" customHeight="1" x14ac:dyDescent="0.15">
      <c r="B24" s="99"/>
      <c r="C24" s="13">
        <v>5</v>
      </c>
      <c r="D24" s="119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46">
        <v>21</v>
      </c>
      <c r="M24" s="147"/>
      <c r="N24" s="147"/>
      <c r="O24" s="148"/>
      <c r="P24" s="9">
        <f t="shared" si="0"/>
        <v>7.2450000000000001</v>
      </c>
    </row>
    <row r="25" spans="2:17" ht="18" customHeight="1" thickBot="1" x14ac:dyDescent="0.2">
      <c r="B25" s="99"/>
      <c r="C25" s="13">
        <v>6</v>
      </c>
      <c r="D25" s="120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146">
        <v>216</v>
      </c>
      <c r="M25" s="147"/>
      <c r="N25" s="147"/>
      <c r="O25" s="148"/>
      <c r="P25" s="9">
        <f t="shared" si="0"/>
        <v>2.16</v>
      </c>
    </row>
    <row r="26" spans="2:17" ht="18" customHeight="1" thickBot="1" x14ac:dyDescent="0.2">
      <c r="B26" s="100"/>
      <c r="C26" s="94" t="s">
        <v>10</v>
      </c>
      <c r="D26" s="95"/>
      <c r="E26" s="96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26">
        <f>SUM(P20:P25)</f>
        <v>106.42500000000001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89" t="s">
        <v>41</v>
      </c>
      <c r="C28" s="90"/>
      <c r="D28" s="90"/>
      <c r="E28" s="39">
        <f>P12</f>
        <v>831.6</v>
      </c>
      <c r="F28" s="91" t="s">
        <v>44</v>
      </c>
      <c r="G28" s="91"/>
      <c r="H28" s="91"/>
      <c r="I28" s="91"/>
      <c r="J28" s="91"/>
      <c r="K28" s="41">
        <f>P26</f>
        <v>106.42500000000001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92" t="s">
        <v>42</v>
      </c>
      <c r="C29" s="93"/>
      <c r="D29" s="93"/>
      <c r="E29" s="40">
        <f>ROUNDUP(P12-P26,1)</f>
        <v>725.2</v>
      </c>
      <c r="F29" s="32" t="s">
        <v>45</v>
      </c>
      <c r="G29" s="38" t="s">
        <v>43</v>
      </c>
      <c r="H29" s="34">
        <f>ROUNDUP(1-P26/P12,3)</f>
        <v>0.873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102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9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</mergeCells>
  <phoneticPr fontId="4"/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CO2排出量の算出について</vt:lpstr>
      <vt:lpstr>様式1-1（燃料法）</vt:lpstr>
      <vt:lpstr>様式1-1記載例（燃料法）</vt:lpstr>
      <vt:lpstr>様式1-2（燃費法）</vt:lpstr>
      <vt:lpstr>様式1-2記載例（燃費法）</vt:lpstr>
      <vt:lpstr>様式1-3（改良トンキロ法）</vt:lpstr>
      <vt:lpstr>様式1-3記載例（改良トンキロ法）</vt:lpstr>
      <vt:lpstr>様式1-4（従来トンキロ法）</vt:lpstr>
      <vt:lpstr>様式1-4記載例（従来トンキロ法）</vt:lpstr>
      <vt:lpstr>CO2排出量の算出について!Print_Area</vt:lpstr>
      <vt:lpstr>'様式1-1（燃料法）'!Print_Area</vt:lpstr>
      <vt:lpstr>'様式1-1記載例（燃料法）'!Print_Area</vt:lpstr>
      <vt:lpstr>'様式1-2（燃費法）'!Print_Area</vt:lpstr>
      <vt:lpstr>'様式1-2記載例（燃費法）'!Print_Area</vt:lpstr>
      <vt:lpstr>'様式1-3（改良トンキロ法）'!Print_Area</vt:lpstr>
      <vt:lpstr>'様式1-3記載例（改良トンキロ法）'!Print_Area</vt:lpstr>
      <vt:lpstr>'様式1-4（従来トンキロ法）'!Print_Area</vt:lpstr>
      <vt:lpstr>'様式1-4記載例（従来トンキロ法）'!Print_Area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2020-06-29T10:47:41Z</dcterms:created>
  <dcterms:modified xsi:type="dcterms:W3CDTF">2022-06-30T07:57:40Z</dcterms:modified>
</cp:coreProperties>
</file>