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6E8E658-FE87-4DCA-8438-6880463D98C1}" xr6:coauthVersionLast="47" xr6:coauthVersionMax="47" xr10:uidLastSave="{00000000-0000-0000-0000-000000000000}"/>
  <bookViews>
    <workbookView xWindow="6975" yWindow="1005" windowWidth="21600" windowHeight="13695" tabRatio="812" activeTab="2" xr2:uid="{00000000-000D-0000-FFFF-FFFF00000000}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CO2排出量の算出について!$A$1:$J$35</definedName>
    <definedName name="_xlnm.Print_Area" localSheetId="1">'様式1-1（燃料法）'!$A$1:$Q$60</definedName>
    <definedName name="_xlnm.Print_Area" localSheetId="2">'様式1-1記載例（燃料法）'!$A$1:$X$59</definedName>
    <definedName name="_xlnm.Print_Area" localSheetId="3">'様式1-2（燃費法）'!$A$1:$R$60</definedName>
    <definedName name="_xlnm.Print_Area" localSheetId="4">'様式1-2記載例（燃費法）'!$A$1:$Y$60</definedName>
    <definedName name="_xlnm.Print_Area" localSheetId="5">'様式1-3（改良トンキロ法）'!$A$1:$R$62</definedName>
    <definedName name="_xlnm.Print_Area" localSheetId="6">'様式1-3記載例（改良トンキロ法）'!$A$1:$X$61</definedName>
    <definedName name="_xlnm.Print_Area" localSheetId="7">'様式1-4（従来トンキロ法）'!$A$1:$Q$54</definedName>
    <definedName name="_xlnm.Print_Area" localSheetId="8">'様式1-4記載例（従来トンキロ法）'!$A$1:$S$54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5" l="1"/>
  <c r="F59" i="7"/>
  <c r="F60" i="7" s="1"/>
  <c r="F53" i="7"/>
  <c r="F54" i="7" s="1"/>
  <c r="F53" i="14"/>
  <c r="M10" i="13" l="1"/>
  <c r="F59" i="14"/>
  <c r="F60" i="14" s="1"/>
  <c r="P25" i="15"/>
  <c r="P24" i="15"/>
  <c r="P23" i="15"/>
  <c r="P22" i="15"/>
  <c r="P21" i="15"/>
  <c r="P20" i="15"/>
  <c r="P11" i="15"/>
  <c r="P10" i="15"/>
  <c r="O20" i="14"/>
  <c r="P20" i="14" s="1"/>
  <c r="O21" i="14"/>
  <c r="P21" i="14" s="1"/>
  <c r="O22" i="14"/>
  <c r="P22" i="14" s="1"/>
  <c r="O23" i="14"/>
  <c r="P23" i="14" s="1"/>
  <c r="O24" i="14"/>
  <c r="P24" i="14" s="1"/>
  <c r="F54" i="14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Q11" i="11" s="1"/>
  <c r="P10" i="11"/>
  <c r="M10" i="11"/>
  <c r="Q10" i="11" s="1"/>
  <c r="Q25" i="13" l="1"/>
  <c r="P12" i="15"/>
  <c r="E28" i="15" s="1"/>
  <c r="Q11" i="13"/>
  <c r="Q21" i="13"/>
  <c r="Q26" i="13"/>
  <c r="P12" i="14"/>
  <c r="E28" i="14" s="1"/>
  <c r="Q22" i="13"/>
  <c r="Q23" i="11"/>
  <c r="Q24" i="11"/>
  <c r="P26" i="15"/>
  <c r="E29" i="15" s="1"/>
  <c r="P26" i="14"/>
  <c r="P27" i="12"/>
  <c r="K29" i="12" s="1"/>
  <c r="P12" i="12"/>
  <c r="Q12" i="11"/>
  <c r="P21" i="8"/>
  <c r="P20" i="8"/>
  <c r="P10" i="8"/>
  <c r="P21" i="7"/>
  <c r="Q27" i="11" l="1"/>
  <c r="E30" i="11" s="1"/>
  <c r="H30" i="12"/>
  <c r="E29" i="12"/>
  <c r="H29" i="14"/>
  <c r="K28" i="15"/>
  <c r="E29" i="14"/>
  <c r="K28" i="14"/>
  <c r="Q27" i="13"/>
  <c r="H30" i="13" s="1"/>
  <c r="E30" i="12"/>
  <c r="E29" i="11"/>
  <c r="P22" i="2"/>
  <c r="K29" i="11" l="1"/>
  <c r="H30" i="11"/>
  <c r="K29" i="13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<sst xmlns="http://schemas.openxmlformats.org/spreadsheetml/2006/main" count="741" uniqueCount="125">
  <si>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</si>
  <si>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</si>
  <si>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</si>
  <si>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</si>
  <si>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</si>
  <si>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</si>
  <si>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</si>
  <si>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</si>
  <si>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</si>
  <si>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</si>
  <si>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</si>
  <si>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</si>
  <si>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</si>
  <si>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</si>
  <si>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</si>
  <si>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</si>
  <si>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</si>
  <si>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</si>
  <si>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</si>
  <si>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</si>
  <si>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</si>
  <si>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</si>
  <si>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</si>
  <si>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</si>
  <si>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</si>
  <si>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</si>
  <si>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</si>
  <si>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</si>
  <si>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</si>
  <si>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</si>
  <si>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</si>
  <si>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</si>
  <si>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</si>
  <si>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</si>
  <si>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</si>
  <si>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</si>
  <si>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</si>
  <si>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</si>
  <si>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</si>
  <si>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</si>
  <si>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</si>
  <si>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</si>
  <si>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</si>
  <si>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</si>
  <si>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</si>
  <si>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</si>
  <si>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</si>
  <si>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</si>
  <si>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</si>
  <si>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</si>
  <si>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</si>
  <si>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</si>
  <si>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</si>
  <si>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</si>
  <si>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</si>
  <si>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</si>
  <si>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</si>
  <si>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</si>
  <si>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</si>
  <si>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</si>
  <si>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</si>
  <si>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</si>
  <si>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</si>
  <si>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</si>
  <si>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</si>
  <si>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</si>
  <si>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</si>
  <si>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</si>
  <si>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</si>
  <si>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</si>
  <si>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</si>
  <si>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</si>
  <si>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</si>
  <si>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</si>
  <si>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</si>
  <si>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</si>
  <si>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</si>
  <si>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</si>
  <si>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</si>
  <si>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</si>
  <si>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</si>
  <si>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</si>
  <si>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</si>
  <si>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</si>
  <si>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</si>
  <si>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</si>
  <si>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</si>
  <si>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</si>
  <si>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</si>
  <si>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</si>
  <si>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</si>
  <si>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</si>
  <si>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</si>
  <si>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</si>
  <si>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</si>
  <si>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</si>
  <si>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</si>
  <si>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t>※鉄道・船舶は従来トンキロ法にて算出。詳細は「様式1-1記載例（燃料法）」を参照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ネンリョウ</t>
    </rPh>
    <rPh sb="34" eb="35">
      <t>ホウ</t>
    </rPh>
    <rPh sb="38" eb="40">
      <t>サンショウ</t>
    </rPh>
    <phoneticPr fontId="4"/>
  </si>
  <si>
    <t>※鉄道・船舶は従来トンキロ法にて算出。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phoneticPr fontId="4"/>
  </si>
  <si>
    <t>※鉄道・船舶は従来トンキロ法にて算出。詳細は「様式1-2記載例（燃費法）」を参照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ネンピ</t>
    </rPh>
    <rPh sb="34" eb="35">
      <t>ホウ</t>
    </rPh>
    <rPh sb="38" eb="40">
      <t>サンショウ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</si>
  <si>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</si>
  <si>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※鉄道・船舶は従来トンキロ法にて算出。詳細は「様式1-3記載例（改良トンキロ法）」を参照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カイリョウ</t>
    </rPh>
    <rPh sb="38" eb="39">
      <t>ホウ</t>
    </rPh>
    <rPh sb="42" eb="44">
      <t>サンショウ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</si>
  <si>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</si>
  <si>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</si>
  <si>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</si>
  <si>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</si>
  <si>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</si>
  <si>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</si>
  <si>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</si>
  <si>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</si>
  <si>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　　図表②従来トンキロ法における排出係数（鉄道・船舶のCO2排出量算出に使用）</t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</si>
  <si>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</si>
  <si>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</si>
  <si>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</si>
  <si>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</si>
  <si>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</si>
  <si>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</si>
  <si>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</si>
  <si>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</si>
  <si>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</si>
  <si>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</si>
  <si>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</si>
  <si>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t>v</t>
    <phoneticPr fontId="4"/>
  </si>
  <si>
    <t>,</t>
    <phoneticPr fontId="4"/>
  </si>
  <si>
    <r>
      <t>　　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</si>
</sst>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0" fillId="8" borderId="0" xfId="0" applyFill="1" applyBorder="1" applyAlignment="1">
      <alignment vertical="center" shrinkToFit="1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2.jpg" Type="http://schemas.openxmlformats.org/officeDocument/2006/relationships/image"/><Relationship Id="rId2" Target="../media/image3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3.jpg" Type="http://schemas.openxmlformats.org/officeDocument/2006/relationships/image"/><Relationship Id="rId2" Target="../media/image2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5.jpg" Type="http://schemas.openxmlformats.org/officeDocument/2006/relationships/image"/><Relationship Id="rId2" Target="../media/image6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5.jpg" Type="http://schemas.openxmlformats.org/officeDocument/2006/relationships/image"/><Relationship Id="rId2" Target="../media/image6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6.xml.rels><?xml version="1.0" encoding="UTF-8" standalone="yes"?><Relationships xmlns="http://schemas.openxmlformats.org/package/2006/relationships"><Relationship Id="rId1" Target="../media/image7.jpg" Type="http://schemas.openxmlformats.org/officeDocument/2006/relationships/image"/><Relationship Id="rId2" Target="../media/image4.png" Type="http://schemas.openxmlformats.org/officeDocument/2006/relationships/image"/></Relationships>
</file>

<file path=xl/drawings/_rels/drawing7.xml.rels><?xml version="1.0" encoding="UTF-8" standalone="yes"?><Relationships xmlns="http://schemas.openxmlformats.org/package/2006/relationships"><Relationship Id="rId1" Target="../media/image7.jpg" Type="http://schemas.openxmlformats.org/officeDocument/2006/relationships/image"/><Relationship Id="rId2" Target="../media/image4.pn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463314</xdr:colOff>
      <xdr:row>53</xdr:row>
      <xdr:rowOff>67236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F21163-BF77-140A-077D-3BDE1E8F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4441" y="7239000"/>
          <a:ext cx="5035314" cy="36531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337291</xdr:colOff>
      <xdr:row>57</xdr:row>
      <xdr:rowOff>71437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463315</xdr:colOff>
      <xdr:row>53</xdr:row>
      <xdr:rowOff>67236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252CB06-B818-4F53-8897-7454A82D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7438" y="7298531"/>
          <a:ext cx="5059127" cy="3627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284720</xdr:colOff>
      <xdr:row>53</xdr:row>
      <xdr:rowOff>67236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91A7AD-60A4-4212-BB24-5E1FF78D8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84156" y="7298531"/>
          <a:ext cx="5059127" cy="36272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254317</xdr:colOff>
      <xdr:row>12</xdr:row>
      <xdr:rowOff>37624</xdr:rowOff>
    </xdr:from>
    <xdr:to>
      <xdr:col>18</xdr:col>
      <xdr:colOff>110965</xdr:colOff>
      <xdr:row>15</xdr:row>
      <xdr:rowOff>218186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100661" y="2692718"/>
          <a:ext cx="1630679" cy="859218"/>
        </a:xfrm>
        <a:prstGeom prst="wedgeRoundRectCallout">
          <a:avLst>
            <a:gd name="adj1" fmla="val -29590"/>
            <a:gd name="adj2" fmla="val 18110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145595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379970</xdr:colOff>
      <xdr:row>53</xdr:row>
      <xdr:rowOff>67236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72E552-CCDF-4455-8046-6DD3F98B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84156" y="7298531"/>
          <a:ext cx="5059127" cy="36272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108857</xdr:colOff>
      <xdr:row>33</xdr:row>
      <xdr:rowOff>136072</xdr:rowOff>
    </xdr:from>
    <xdr:to>
      <xdr:col>17</xdr:col>
      <xdr:colOff>106127</xdr:colOff>
      <xdr:row>52</xdr:row>
      <xdr:rowOff>102955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7F5070-072C-42E2-9E11-E4E7D7F5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9643" y="8164286"/>
          <a:ext cx="5059127" cy="36272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33</xdr:row>
      <xdr:rowOff>122464</xdr:rowOff>
    </xdr:from>
    <xdr:to>
      <xdr:col>16</xdr:col>
      <xdr:colOff>745662</xdr:colOff>
      <xdr:row>53</xdr:row>
      <xdr:rowOff>34919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3B6E078-C7E8-4BF7-AE9A-199A9D48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5214" y="8069035"/>
          <a:ext cx="5059127" cy="36272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9</xdr:col>
      <xdr:colOff>332346</xdr:colOff>
      <xdr:row>52</xdr:row>
      <xdr:rowOff>67237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6DA455-4C5D-40E5-9A86-3111860A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3" y="7072313"/>
          <a:ext cx="5059127" cy="36272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159684</xdr:colOff>
      <xdr:row>12</xdr:row>
      <xdr:rowOff>190505</xdr:rowOff>
    </xdr:from>
    <xdr:to>
      <xdr:col>17</xdr:col>
      <xdr:colOff>361388</xdr:colOff>
      <xdr:row>15</xdr:row>
      <xdr:rowOff>138391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601340" y="282178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10</xdr:col>
      <xdr:colOff>22784</xdr:colOff>
      <xdr:row>52</xdr:row>
      <xdr:rowOff>67237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EB04DC8-9C27-400B-87E0-C58E29A6B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3" y="7072313"/>
          <a:ext cx="5059127" cy="3627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enecho.meti.go.jp/category/saving_and_new/saving/ninushi/pdf/guidelinev3.2.pdf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view="pageBreakPreview" topLeftCell="A8" zoomScale="120" zoomScaleNormal="80" zoomScaleSheetLayoutView="120" workbookViewId="0">
      <selection activeCell="B6" sqref="B6"/>
    </sheetView>
  </sheetViews>
  <sheetFormatPr defaultRowHeight="13.5" x14ac:dyDescent="0.15"/>
  <sheetData>
    <row r="1" spans="1:8" ht="14.25" thickBot="1" x14ac:dyDescent="0.2">
      <c r="A1" t="s">
        <v>87</v>
      </c>
    </row>
    <row r="2" spans="1:8" ht="24" thickBot="1" x14ac:dyDescent="0.2">
      <c r="B2" s="97" t="s">
        <v>114</v>
      </c>
      <c r="C2" s="98"/>
      <c r="D2" s="98"/>
      <c r="E2" s="98"/>
      <c r="F2" s="98"/>
      <c r="G2" s="98"/>
      <c r="H2" s="99"/>
    </row>
    <row r="4" spans="1:8" ht="16.5" x14ac:dyDescent="0.15">
      <c r="B4" t="s">
        <v>75</v>
      </c>
    </row>
    <row r="5" spans="1:8" ht="16.5" x14ac:dyDescent="0.15">
      <c r="B5" t="s">
        <v>115</v>
      </c>
    </row>
    <row r="6" spans="1:8" x14ac:dyDescent="0.15">
      <c r="B6" s="71" t="s">
        <v>112</v>
      </c>
    </row>
    <row r="7" spans="1:8" x14ac:dyDescent="0.15">
      <c r="B7" t="s">
        <v>76</v>
      </c>
    </row>
    <row r="8" spans="1:8" x14ac:dyDescent="0.15">
      <c r="B8" t="s">
        <v>77</v>
      </c>
    </row>
    <row r="10" spans="1:8" x14ac:dyDescent="0.15">
      <c r="B10" s="67" t="s">
        <v>86</v>
      </c>
    </row>
    <row r="11" spans="1:8" x14ac:dyDescent="0.15">
      <c r="B11" s="58" t="s">
        <v>82</v>
      </c>
    </row>
    <row r="13" spans="1:8" x14ac:dyDescent="0.15">
      <c r="C13" t="s">
        <v>113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showGridLines="0" topLeftCell="A3" zoomScale="80" zoomScaleNormal="80" zoomScaleSheetLayoutView="85" workbookViewId="0">
      <selection activeCell="N7" sqref="N7:N8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00" t="s">
        <v>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63" t="s">
        <v>20</v>
      </c>
      <c r="J7" s="116" t="s">
        <v>47</v>
      </c>
      <c r="K7" s="114" t="s">
        <v>3</v>
      </c>
      <c r="L7" s="48" t="s">
        <v>39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60" t="s">
        <v>23</v>
      </c>
      <c r="J8" s="115"/>
      <c r="K8" s="115"/>
      <c r="L8" s="50" t="s">
        <v>40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1" t="s">
        <v>31</v>
      </c>
      <c r="I9" s="61" t="s">
        <v>32</v>
      </c>
      <c r="J9" s="117"/>
      <c r="K9" s="61" t="s">
        <v>48</v>
      </c>
      <c r="L9" s="66" t="s">
        <v>52</v>
      </c>
      <c r="M9" s="66" t="s">
        <v>33</v>
      </c>
      <c r="N9" s="66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28"/>
      <c r="P15" s="128"/>
      <c r="Q15" s="7"/>
    </row>
    <row r="16" spans="1:17" ht="18" customHeight="1" x14ac:dyDescent="0.15">
      <c r="H16" s="56" t="s">
        <v>97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63" t="s">
        <v>20</v>
      </c>
      <c r="J18" s="116" t="s">
        <v>47</v>
      </c>
      <c r="K18" s="129" t="s">
        <v>3</v>
      </c>
      <c r="L18" s="48" t="s">
        <v>39</v>
      </c>
      <c r="M18" s="64" t="s">
        <v>21</v>
      </c>
      <c r="N18" s="118" t="s">
        <v>22</v>
      </c>
      <c r="O18" s="122" t="s">
        <v>51</v>
      </c>
      <c r="P18" s="120" t="s">
        <v>50</v>
      </c>
    </row>
    <row r="19" spans="2:17" ht="18" customHeight="1" x14ac:dyDescent="0.15">
      <c r="B19" s="136"/>
      <c r="C19" s="106"/>
      <c r="D19" s="107"/>
      <c r="E19" s="111"/>
      <c r="F19" s="111"/>
      <c r="G19" s="113"/>
      <c r="H19" s="130"/>
      <c r="I19" s="60" t="s">
        <v>23</v>
      </c>
      <c r="J19" s="115"/>
      <c r="K19" s="130"/>
      <c r="L19" s="50" t="s">
        <v>40</v>
      </c>
      <c r="M19" s="65" t="s">
        <v>24</v>
      </c>
      <c r="N19" s="119"/>
      <c r="O19" s="123"/>
      <c r="P19" s="121"/>
    </row>
    <row r="20" spans="2:17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61" t="s">
        <v>32</v>
      </c>
      <c r="J20" s="117"/>
      <c r="K20" s="53" t="s">
        <v>5</v>
      </c>
      <c r="L20" s="66" t="s">
        <v>52</v>
      </c>
      <c r="M20" s="66" t="s">
        <v>33</v>
      </c>
      <c r="N20" s="66" t="s">
        <v>25</v>
      </c>
      <c r="O20" s="123"/>
      <c r="P20" s="18" t="s">
        <v>59</v>
      </c>
    </row>
    <row r="21" spans="2:17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31" t="s">
        <v>41</v>
      </c>
      <c r="C29" s="132"/>
      <c r="D29" s="132"/>
      <c r="E29" s="39">
        <f>P12</f>
        <v>0</v>
      </c>
      <c r="F29" s="133" t="s">
        <v>44</v>
      </c>
      <c r="G29" s="133"/>
      <c r="H29" s="133"/>
      <c r="I29" s="133"/>
      <c r="J29" s="133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34" t="s">
        <v>42</v>
      </c>
      <c r="C30" s="135"/>
      <c r="D30" s="135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1">
    <mergeCell ref="B29:D29"/>
    <mergeCell ref="F29:J29"/>
    <mergeCell ref="B30:D30"/>
    <mergeCell ref="C27:D27"/>
    <mergeCell ref="E27:O27"/>
    <mergeCell ref="B18:B27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showGridLines="0" tabSelected="1" topLeftCell="A8" zoomScale="115" zoomScaleNormal="115" zoomScaleSheetLayoutView="85" workbookViewId="0">
      <selection activeCell="L22" sqref="L22:O22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101" t="s">
        <v>90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15" t="s">
        <v>20</v>
      </c>
      <c r="J7" s="116" t="s">
        <v>47</v>
      </c>
      <c r="K7" s="114" t="s">
        <v>3</v>
      </c>
      <c r="L7" s="48" t="s">
        <v>39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16" t="s">
        <v>23</v>
      </c>
      <c r="J8" s="115"/>
      <c r="K8" s="115"/>
      <c r="L8" s="50" t="s">
        <v>40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17" t="s">
        <v>31</v>
      </c>
      <c r="I9" s="17" t="s">
        <v>32</v>
      </c>
      <c r="J9" s="117"/>
      <c r="K9" s="17" t="s">
        <v>48</v>
      </c>
      <c r="L9" s="52" t="s">
        <v>52</v>
      </c>
      <c r="M9" s="52" t="s">
        <v>33</v>
      </c>
      <c r="N9" s="52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1:17" ht="18" customHeight="1" thickBot="1" x14ac:dyDescent="0.2">
      <c r="B11" s="102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535.68093333333331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28"/>
      <c r="P15" s="128"/>
      <c r="Q15" s="7"/>
    </row>
    <row r="16" spans="1:17" ht="18" customHeight="1" x14ac:dyDescent="0.15">
      <c r="H16" s="56" t="s">
        <v>98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15" t="s">
        <v>20</v>
      </c>
      <c r="J18" s="116" t="s">
        <v>47</v>
      </c>
      <c r="K18" s="129" t="s">
        <v>3</v>
      </c>
      <c r="L18" s="48" t="s">
        <v>39</v>
      </c>
      <c r="M18" s="49" t="s">
        <v>21</v>
      </c>
      <c r="N18" s="118" t="s">
        <v>22</v>
      </c>
      <c r="O18" s="122" t="s">
        <v>51</v>
      </c>
      <c r="P18" s="120" t="s">
        <v>50</v>
      </c>
    </row>
    <row r="19" spans="2:17" ht="18" customHeight="1" x14ac:dyDescent="0.15">
      <c r="B19" s="136"/>
      <c r="C19" s="106"/>
      <c r="D19" s="107"/>
      <c r="E19" s="111"/>
      <c r="F19" s="111"/>
      <c r="G19" s="113"/>
      <c r="H19" s="130"/>
      <c r="I19" s="16" t="s">
        <v>23</v>
      </c>
      <c r="J19" s="115"/>
      <c r="K19" s="130"/>
      <c r="L19" s="50" t="s">
        <v>40</v>
      </c>
      <c r="M19" s="51" t="s">
        <v>24</v>
      </c>
      <c r="N19" s="119"/>
      <c r="O19" s="123"/>
      <c r="P19" s="121"/>
    </row>
    <row r="20" spans="2:17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17" t="s">
        <v>32</v>
      </c>
      <c r="J20" s="117"/>
      <c r="K20" s="53" t="s">
        <v>5</v>
      </c>
      <c r="L20" s="52" t="s">
        <v>52</v>
      </c>
      <c r="M20" s="52" t="s">
        <v>33</v>
      </c>
      <c r="N20" s="52" t="s">
        <v>25</v>
      </c>
      <c r="O20" s="123"/>
      <c r="P20" s="18" t="s">
        <v>59</v>
      </c>
    </row>
    <row r="21" spans="2:17" ht="18" customHeight="1" x14ac:dyDescent="0.15">
      <c r="B21" s="136"/>
      <c r="C21" s="13">
        <v>1</v>
      </c>
      <c r="D21" s="141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7" ht="18" customHeight="1" x14ac:dyDescent="0.15">
      <c r="B22" s="136"/>
      <c r="C22" s="13">
        <v>2</v>
      </c>
      <c r="D22" s="115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8">
        <v>19</v>
      </c>
      <c r="M22" s="139"/>
      <c r="N22" s="139"/>
      <c r="O22" s="140"/>
      <c r="P22" s="9">
        <f>H22*K22*L22/1000/1000</f>
        <v>65.55</v>
      </c>
      <c r="Q22" s="47" t="s">
        <v>91</v>
      </c>
    </row>
    <row r="23" spans="2:17" ht="18" customHeight="1" x14ac:dyDescent="0.15">
      <c r="B23" s="136"/>
      <c r="C23" s="13">
        <v>3</v>
      </c>
      <c r="D23" s="117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</row>
    <row r="24" spans="2:17" ht="18" customHeight="1" x14ac:dyDescent="0.15">
      <c r="B24" s="136"/>
      <c r="C24" s="13">
        <v>4</v>
      </c>
      <c r="D24" s="141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</row>
    <row r="25" spans="2:17" ht="18" customHeight="1" x14ac:dyDescent="0.15">
      <c r="B25" s="136"/>
      <c r="C25" s="13">
        <v>5</v>
      </c>
      <c r="D25" s="115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8">
        <v>19</v>
      </c>
      <c r="M25" s="139"/>
      <c r="N25" s="139"/>
      <c r="O25" s="140"/>
      <c r="P25" s="9">
        <f>H25*K25*L25/1000/1000</f>
        <v>6.5549999999999997</v>
      </c>
    </row>
    <row r="26" spans="2:17" ht="18" customHeight="1" thickBot="1" x14ac:dyDescent="0.2">
      <c r="B26" s="136"/>
      <c r="C26" s="13">
        <v>6</v>
      </c>
      <c r="D26" s="117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</row>
    <row r="27" spans="2:17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89.393479999999983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31" t="s">
        <v>41</v>
      </c>
      <c r="C29" s="132"/>
      <c r="D29" s="132"/>
      <c r="E29" s="39">
        <f>P12</f>
        <v>535.68093333333331</v>
      </c>
      <c r="F29" s="133" t="s">
        <v>44</v>
      </c>
      <c r="G29" s="133"/>
      <c r="H29" s="133"/>
      <c r="I29" s="133"/>
      <c r="J29" s="133"/>
      <c r="K29" s="41">
        <f>P27</f>
        <v>89.393479999999983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34" t="s">
        <v>42</v>
      </c>
      <c r="C30" s="135"/>
      <c r="D30" s="135"/>
      <c r="E30" s="40">
        <f>ROUNDUP(P12-P27,1)</f>
        <v>446.3</v>
      </c>
      <c r="F30" s="32" t="s">
        <v>45</v>
      </c>
      <c r="G30" s="38" t="s">
        <v>43</v>
      </c>
      <c r="H30" s="34">
        <f>ROUNDUP(1-P27/P12,3)</f>
        <v>0.83399999999999996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5"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2:O22"/>
    <mergeCell ref="D24:D26"/>
    <mergeCell ref="J18:J20"/>
    <mergeCell ref="E18:E20"/>
    <mergeCell ref="P18:P19"/>
  </mergeCells>
  <phoneticPr fontId="4"/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showGridLines="0" zoomScale="80" zoomScaleNormal="80" zoomScaleSheetLayoutView="85" workbookViewId="0">
      <selection activeCell="T32" sqref="T32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9.5" bestFit="1" customWidth="1"/>
  </cols>
  <sheetData>
    <row r="1" spans="1:18" x14ac:dyDescent="0.15">
      <c r="A1" t="s">
        <v>79</v>
      </c>
    </row>
    <row r="3" spans="1:18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44" t="s">
        <v>47</v>
      </c>
      <c r="K7" s="114" t="s">
        <v>3</v>
      </c>
      <c r="L7" s="142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43"/>
      <c r="K8" s="115"/>
      <c r="L8" s="143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5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70</v>
      </c>
    </row>
    <row r="10" spans="1:18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99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28"/>
      <c r="Q16" s="128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6" t="s">
        <v>4</v>
      </c>
      <c r="I18" s="63" t="s">
        <v>20</v>
      </c>
      <c r="J18" s="144" t="s">
        <v>47</v>
      </c>
      <c r="K18" s="129" t="s">
        <v>3</v>
      </c>
      <c r="L18" s="142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47"/>
      <c r="I19" s="60" t="s">
        <v>23</v>
      </c>
      <c r="J19" s="143"/>
      <c r="K19" s="130"/>
      <c r="L19" s="143"/>
      <c r="M19" s="50" t="s">
        <v>40</v>
      </c>
      <c r="N19" s="65" t="s">
        <v>24</v>
      </c>
      <c r="O19" s="119"/>
      <c r="P19" s="123"/>
      <c r="Q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5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68</v>
      </c>
    </row>
    <row r="21" spans="2:18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31" t="s">
        <v>41</v>
      </c>
      <c r="C29" s="132"/>
      <c r="D29" s="132"/>
      <c r="E29" s="39" t="e">
        <f>Q12</f>
        <v>#DIV/0!</v>
      </c>
      <c r="F29" s="150" t="s">
        <v>44</v>
      </c>
      <c r="G29" s="150"/>
      <c r="H29" s="150"/>
      <c r="I29" s="150"/>
      <c r="J29" s="150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34" t="s">
        <v>42</v>
      </c>
      <c r="C30" s="135"/>
      <c r="D30" s="135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7.25" customHeight="1" x14ac:dyDescent="0.15">
      <c r="K57" s="148" t="s">
        <v>118</v>
      </c>
      <c r="L57" s="149"/>
      <c r="M57" s="149"/>
      <c r="N57" s="149"/>
      <c r="O57" s="149"/>
      <c r="P57" s="149"/>
    </row>
    <row r="60" spans="2:16" ht="16.5" x14ac:dyDescent="0.15">
      <c r="B60" s="46" t="s">
        <v>117</v>
      </c>
    </row>
  </sheetData>
  <mergeCells count="34">
    <mergeCell ref="K57:P57"/>
    <mergeCell ref="B30:D30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0"/>
  <sheetViews>
    <sheetView showGridLines="0" zoomScale="80" zoomScaleNormal="80" zoomScaleSheetLayoutView="85" workbookViewId="0">
      <selection activeCell="K57" sqref="K57:P57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79</v>
      </c>
    </row>
    <row r="3" spans="1:18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44" t="s">
        <v>47</v>
      </c>
      <c r="K7" s="114" t="s">
        <v>3</v>
      </c>
      <c r="L7" s="142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43"/>
      <c r="K8" s="115"/>
      <c r="L8" s="143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5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70</v>
      </c>
    </row>
    <row r="10" spans="1:18" ht="18" customHeight="1" x14ac:dyDescent="0.15">
      <c r="B10" s="102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69</v>
      </c>
    </row>
    <row r="11" spans="1:18" ht="18" customHeight="1" thickBot="1" x14ac:dyDescent="0.2">
      <c r="B11" s="102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>
        <f>SUM(Q10:Q11)</f>
        <v>634.47289504036905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98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28"/>
      <c r="Q16" s="128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6" t="s">
        <v>4</v>
      </c>
      <c r="I18" s="63" t="s">
        <v>20</v>
      </c>
      <c r="J18" s="144" t="s">
        <v>47</v>
      </c>
      <c r="K18" s="151" t="s">
        <v>3</v>
      </c>
      <c r="L18" s="142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47"/>
      <c r="I19" s="60" t="s">
        <v>23</v>
      </c>
      <c r="J19" s="143"/>
      <c r="K19" s="152"/>
      <c r="L19" s="143"/>
      <c r="M19" s="50" t="s">
        <v>40</v>
      </c>
      <c r="N19" s="65" t="s">
        <v>24</v>
      </c>
      <c r="O19" s="119"/>
      <c r="P19" s="123"/>
      <c r="Q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5"/>
      <c r="K20" s="96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68</v>
      </c>
    </row>
    <row r="21" spans="2:18" ht="18" customHeight="1" x14ac:dyDescent="0.15">
      <c r="B21" s="136"/>
      <c r="C21" s="13">
        <v>1</v>
      </c>
      <c r="D21" s="141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18" ht="18" customHeight="1" x14ac:dyDescent="0.15">
      <c r="B22" s="136"/>
      <c r="C22" s="13">
        <v>2</v>
      </c>
      <c r="D22" s="115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8">
        <v>19</v>
      </c>
      <c r="M22" s="139"/>
      <c r="N22" s="139"/>
      <c r="O22" s="139"/>
      <c r="P22" s="140"/>
      <c r="Q22" s="9">
        <f>H22*K22*L22/1000/1000</f>
        <v>65.55</v>
      </c>
      <c r="R22" s="47" t="s">
        <v>91</v>
      </c>
    </row>
    <row r="23" spans="2:18" ht="18" customHeight="1" x14ac:dyDescent="0.15">
      <c r="B23" s="136"/>
      <c r="C23" s="13">
        <v>3</v>
      </c>
      <c r="D23" s="117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</row>
    <row r="24" spans="2:18" ht="18" customHeight="1" x14ac:dyDescent="0.15">
      <c r="B24" s="136"/>
      <c r="C24" s="13">
        <v>4</v>
      </c>
      <c r="D24" s="141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</row>
    <row r="25" spans="2:18" ht="18" customHeight="1" x14ac:dyDescent="0.15">
      <c r="B25" s="136"/>
      <c r="C25" s="13">
        <v>5</v>
      </c>
      <c r="D25" s="115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8">
        <v>19</v>
      </c>
      <c r="M25" s="139"/>
      <c r="N25" s="139"/>
      <c r="O25" s="139"/>
      <c r="P25" s="140"/>
      <c r="Q25" s="9">
        <f>H25*K25*L25/1000/1000</f>
        <v>6.5549999999999997</v>
      </c>
    </row>
    <row r="26" spans="2:18" ht="18" customHeight="1" thickBot="1" x14ac:dyDescent="0.2">
      <c r="B26" s="136"/>
      <c r="C26" s="13">
        <v>6</v>
      </c>
      <c r="D26" s="117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>
        <f>SUM(Q21:Q26)</f>
        <v>92.498771626297554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31" t="s">
        <v>41</v>
      </c>
      <c r="C29" s="132"/>
      <c r="D29" s="132"/>
      <c r="E29" s="39">
        <f>Q12</f>
        <v>634.47289504036905</v>
      </c>
      <c r="F29" s="150" t="s">
        <v>44</v>
      </c>
      <c r="G29" s="150"/>
      <c r="H29" s="150"/>
      <c r="I29" s="150"/>
      <c r="J29" s="150"/>
      <c r="K29" s="41">
        <f>Q27</f>
        <v>92.498771626297554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34" t="s">
        <v>42</v>
      </c>
      <c r="C30" s="135"/>
      <c r="D30" s="135"/>
      <c r="E30" s="40">
        <f>ROUNDUP(Q12-Q27,1)</f>
        <v>542</v>
      </c>
      <c r="F30" s="32" t="s">
        <v>45</v>
      </c>
      <c r="G30" s="38" t="s">
        <v>43</v>
      </c>
      <c r="H30" s="34">
        <f>ROUNDUP(1-Q27/Q12,3)</f>
        <v>0.85499999999999998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1.25" customHeight="1" x14ac:dyDescent="0.15">
      <c r="K57" s="148" t="s">
        <v>118</v>
      </c>
      <c r="L57" s="149"/>
      <c r="M57" s="149"/>
      <c r="N57" s="149"/>
      <c r="O57" s="149"/>
      <c r="P57" s="149"/>
    </row>
    <row r="60" spans="2:16" ht="16.5" x14ac:dyDescent="0.15">
      <c r="B60" s="46" t="s">
        <v>117</v>
      </c>
    </row>
  </sheetData>
  <mergeCells count="38">
    <mergeCell ref="K57:P57"/>
    <mergeCell ref="B30:D30"/>
    <mergeCell ref="L22:P22"/>
    <mergeCell ref="D24:D26"/>
    <mergeCell ref="L25:P25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8"/>
  <sheetViews>
    <sheetView showGridLines="0" view="pageBreakPreview" zoomScale="70" zoomScaleNormal="70" zoomScaleSheetLayoutView="70" workbookViewId="0">
      <selection activeCell="H29" sqref="H29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17" max="17" width="9" customWidth="1"/>
    <col min="18" max="18" width="16.62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16" t="s">
        <v>47</v>
      </c>
      <c r="K7" s="142" t="s">
        <v>3</v>
      </c>
      <c r="L7" s="48" t="s">
        <v>53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15"/>
      <c r="K8" s="143"/>
      <c r="L8" s="50" t="s">
        <v>54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17"/>
      <c r="K9" s="66" t="s">
        <v>48</v>
      </c>
      <c r="L9" s="83" t="s">
        <v>107</v>
      </c>
      <c r="M9" s="66" t="s">
        <v>33</v>
      </c>
      <c r="N9" s="66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101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63" t="s">
        <v>20</v>
      </c>
      <c r="J17" s="116" t="s">
        <v>47</v>
      </c>
      <c r="K17" s="146" t="s">
        <v>3</v>
      </c>
      <c r="L17" s="48" t="s">
        <v>53</v>
      </c>
      <c r="M17" s="64" t="s">
        <v>21</v>
      </c>
      <c r="N17" s="118" t="s">
        <v>22</v>
      </c>
      <c r="O17" s="122" t="s">
        <v>51</v>
      </c>
      <c r="P17" s="120" t="s">
        <v>50</v>
      </c>
    </row>
    <row r="18" spans="2:19" ht="18" customHeight="1" x14ac:dyDescent="0.15">
      <c r="B18" s="136"/>
      <c r="C18" s="106"/>
      <c r="D18" s="107"/>
      <c r="E18" s="111"/>
      <c r="F18" s="111"/>
      <c r="G18" s="113"/>
      <c r="H18" s="147"/>
      <c r="I18" s="60" t="s">
        <v>23</v>
      </c>
      <c r="J18" s="115"/>
      <c r="K18" s="147"/>
      <c r="L18" s="50" t="s">
        <v>54</v>
      </c>
      <c r="M18" s="65" t="s">
        <v>24</v>
      </c>
      <c r="N18" s="119"/>
      <c r="O18" s="123"/>
      <c r="P18" s="121"/>
    </row>
    <row r="19" spans="2:19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48</v>
      </c>
      <c r="L19" s="83" t="s">
        <v>107</v>
      </c>
      <c r="M19" s="66" t="s">
        <v>33</v>
      </c>
      <c r="N19" s="66" t="s">
        <v>25</v>
      </c>
      <c r="O19" s="123"/>
      <c r="P19" s="18" t="s">
        <v>62</v>
      </c>
    </row>
    <row r="20" spans="2:19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153" t="s">
        <v>120</v>
      </c>
      <c r="C31" s="154"/>
      <c r="D31" s="154"/>
      <c r="E31" s="154"/>
      <c r="F31" s="154"/>
      <c r="G31" s="154"/>
      <c r="H31" s="154"/>
      <c r="I31" s="154"/>
      <c r="J31" s="7"/>
      <c r="K31" s="153" t="s">
        <v>123</v>
      </c>
      <c r="L31" s="154"/>
      <c r="M31" s="154"/>
      <c r="N31" s="154"/>
      <c r="O31" s="154"/>
      <c r="P31" s="154"/>
      <c r="Q31" s="154"/>
      <c r="R31" s="154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111</v>
      </c>
      <c r="E33" t="s">
        <v>122</v>
      </c>
      <c r="K33" s="7" t="s">
        <v>124</v>
      </c>
    </row>
    <row r="46" spans="2:11" ht="16.5" x14ac:dyDescent="0.15">
      <c r="B46" s="46" t="s">
        <v>117</v>
      </c>
    </row>
    <row r="49" spans="4:11" x14ac:dyDescent="0.15">
      <c r="D49" s="76" t="s">
        <v>102</v>
      </c>
      <c r="E49" s="75"/>
      <c r="F49" s="75"/>
    </row>
    <row r="50" spans="4:11" ht="17.25" x14ac:dyDescent="0.15">
      <c r="D50" s="159" t="s">
        <v>105</v>
      </c>
      <c r="E50" s="159"/>
      <c r="F50" s="75"/>
    </row>
    <row r="51" spans="4:11" ht="24.75" customHeight="1" x14ac:dyDescent="0.15">
      <c r="D51" s="155" t="s">
        <v>103</v>
      </c>
      <c r="E51" s="155"/>
      <c r="F51" s="82">
        <v>1000</v>
      </c>
      <c r="G51" s="77" t="s">
        <v>58</v>
      </c>
      <c r="K51" s="42"/>
    </row>
    <row r="52" spans="4:11" ht="21" customHeight="1" x14ac:dyDescent="0.15">
      <c r="D52" s="155" t="s">
        <v>104</v>
      </c>
      <c r="E52" s="155"/>
      <c r="F52" s="82">
        <v>800</v>
      </c>
      <c r="G52" s="45"/>
    </row>
    <row r="53" spans="4:11" ht="21.75" customHeight="1" thickBot="1" x14ac:dyDescent="0.2">
      <c r="D53" s="156" t="s">
        <v>56</v>
      </c>
      <c r="E53" s="156"/>
      <c r="F53" s="78">
        <f>F52/F51</f>
        <v>0.8</v>
      </c>
    </row>
    <row r="54" spans="4:11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159" t="s">
        <v>106</v>
      </c>
      <c r="E56" s="159"/>
      <c r="F56" s="75"/>
    </row>
    <row r="57" spans="4:11" ht="20.25" customHeight="1" x14ac:dyDescent="0.15">
      <c r="D57" s="155" t="s">
        <v>103</v>
      </c>
      <c r="E57" s="155"/>
      <c r="F57" s="80">
        <v>9000</v>
      </c>
      <c r="G57" s="77" t="s">
        <v>58</v>
      </c>
    </row>
    <row r="58" spans="4:11" s="42" customFormat="1" ht="17.25" customHeight="1" x14ac:dyDescent="0.15">
      <c r="D58" s="155" t="s">
        <v>104</v>
      </c>
      <c r="E58" s="155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156" t="s">
        <v>56</v>
      </c>
      <c r="E59" s="156"/>
      <c r="F59" s="78">
        <f>F58/F57</f>
        <v>0.6</v>
      </c>
    </row>
    <row r="60" spans="4:11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12.6" customHeight="1" x14ac:dyDescent="0.15"/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2"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  <mergeCell ref="D51:E51"/>
    <mergeCell ref="K31:R31"/>
    <mergeCell ref="B31:I31"/>
    <mergeCell ref="P17:P18"/>
    <mergeCell ref="C17:D19"/>
    <mergeCell ref="E17:E19"/>
    <mergeCell ref="F17:F19"/>
    <mergeCell ref="G17:G19"/>
    <mergeCell ref="F28:J28"/>
    <mergeCell ref="B17:B26"/>
    <mergeCell ref="C26:D26"/>
    <mergeCell ref="E26:O26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</mergeCells>
  <phoneticPr fontId="4"/>
  <pageMargins left="0.7" right="0.7" top="0.75" bottom="0.75" header="0.3" footer="0.3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8"/>
  <sheetViews>
    <sheetView showGridLines="0" view="pageBreakPreview" zoomScale="70" zoomScaleNormal="80" zoomScaleSheetLayoutView="70" workbookViewId="0">
      <selection activeCell="R29" sqref="R29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17" max="17" width="12" customWidth="1"/>
    <col min="18" max="18" width="16.7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20" t="s">
        <v>20</v>
      </c>
      <c r="J7" s="116" t="s">
        <v>47</v>
      </c>
      <c r="K7" s="142" t="s">
        <v>3</v>
      </c>
      <c r="L7" s="48" t="s">
        <v>53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3"/>
      <c r="I8" s="21" t="s">
        <v>23</v>
      </c>
      <c r="J8" s="115"/>
      <c r="K8" s="143"/>
      <c r="L8" s="50" t="s">
        <v>54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2" t="s">
        <v>31</v>
      </c>
      <c r="I9" s="22" t="s">
        <v>32</v>
      </c>
      <c r="J9" s="117"/>
      <c r="K9" s="52" t="s">
        <v>48</v>
      </c>
      <c r="L9" s="83" t="s">
        <v>107</v>
      </c>
      <c r="M9" s="52" t="s">
        <v>33</v>
      </c>
      <c r="N9" s="52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72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517.08271999999999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98</v>
      </c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20" t="s">
        <v>20</v>
      </c>
      <c r="J17" s="116" t="s">
        <v>47</v>
      </c>
      <c r="K17" s="146" t="s">
        <v>3</v>
      </c>
      <c r="L17" s="48" t="s">
        <v>53</v>
      </c>
      <c r="M17" s="49" t="s">
        <v>21</v>
      </c>
      <c r="N17" s="118" t="s">
        <v>22</v>
      </c>
      <c r="O17" s="122" t="s">
        <v>51</v>
      </c>
      <c r="P17" s="120" t="s">
        <v>50</v>
      </c>
    </row>
    <row r="18" spans="2:18" ht="18" customHeight="1" x14ac:dyDescent="0.15">
      <c r="B18" s="136"/>
      <c r="C18" s="106"/>
      <c r="D18" s="107"/>
      <c r="E18" s="111"/>
      <c r="F18" s="111"/>
      <c r="G18" s="113"/>
      <c r="H18" s="147"/>
      <c r="I18" s="21" t="s">
        <v>23</v>
      </c>
      <c r="J18" s="115"/>
      <c r="K18" s="147"/>
      <c r="L18" s="50" t="s">
        <v>54</v>
      </c>
      <c r="M18" s="51" t="s">
        <v>24</v>
      </c>
      <c r="N18" s="119"/>
      <c r="O18" s="123"/>
      <c r="P18" s="121"/>
    </row>
    <row r="19" spans="2:18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48</v>
      </c>
      <c r="L19" s="83" t="s">
        <v>107</v>
      </c>
      <c r="M19" s="52" t="s">
        <v>33</v>
      </c>
      <c r="N19" s="52" t="s">
        <v>25</v>
      </c>
      <c r="O19" s="123"/>
      <c r="P19" s="18" t="s">
        <v>62</v>
      </c>
    </row>
    <row r="20" spans="2:18" ht="18" customHeight="1" x14ac:dyDescent="0.15">
      <c r="B20" s="136"/>
      <c r="C20" s="13">
        <v>1</v>
      </c>
      <c r="D20" s="141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0">
        <v>19</v>
      </c>
      <c r="M21" s="161"/>
      <c r="N21" s="161"/>
      <c r="O21" s="162"/>
      <c r="P21" s="9">
        <f>H21*K21*L21/1000/1000</f>
        <v>65.55</v>
      </c>
      <c r="Q21" s="47" t="s">
        <v>91</v>
      </c>
    </row>
    <row r="22" spans="2:18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</row>
    <row r="23" spans="2:18" ht="18" customHeight="1" x14ac:dyDescent="0.15">
      <c r="B23" s="136"/>
      <c r="C23" s="13">
        <v>4</v>
      </c>
      <c r="D23" s="141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</row>
    <row r="24" spans="2:18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0">
        <v>19</v>
      </c>
      <c r="M24" s="161"/>
      <c r="N24" s="161"/>
      <c r="O24" s="162"/>
      <c r="P24" s="9">
        <f>H24*K24*L24/1000/1000</f>
        <v>6.5549999999999997</v>
      </c>
    </row>
    <row r="25" spans="2:18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</row>
    <row r="26" spans="2:18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85.955429999999978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131" t="s">
        <v>41</v>
      </c>
      <c r="C28" s="132"/>
      <c r="D28" s="132"/>
      <c r="E28" s="39">
        <f>P12</f>
        <v>517.08271999999999</v>
      </c>
      <c r="F28" s="133" t="s">
        <v>44</v>
      </c>
      <c r="G28" s="133"/>
      <c r="H28" s="133"/>
      <c r="I28" s="133"/>
      <c r="J28" s="133"/>
      <c r="K28" s="41">
        <f>P26</f>
        <v>85.955429999999978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134" t="s">
        <v>42</v>
      </c>
      <c r="C29" s="135"/>
      <c r="D29" s="135"/>
      <c r="E29" s="40">
        <f>ROUNDUP(P12-P26,1)</f>
        <v>431.20000000000005</v>
      </c>
      <c r="F29" s="32" t="s">
        <v>45</v>
      </c>
      <c r="G29" s="38" t="s">
        <v>43</v>
      </c>
      <c r="H29" s="34">
        <f>ROUNDUP(1-P26/P12,3)</f>
        <v>0.83399999999999996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153" t="s">
        <v>120</v>
      </c>
      <c r="C31" s="154"/>
      <c r="D31" s="154"/>
      <c r="E31" s="154"/>
      <c r="F31" s="154"/>
      <c r="G31" s="154"/>
      <c r="H31" s="154"/>
      <c r="I31" s="154"/>
      <c r="J31" s="7"/>
      <c r="K31" s="153" t="s">
        <v>121</v>
      </c>
      <c r="L31" s="154"/>
      <c r="M31" s="154"/>
      <c r="N31" s="154"/>
      <c r="O31" s="154"/>
      <c r="P31" s="154"/>
      <c r="Q31" s="154"/>
      <c r="R31" s="154"/>
    </row>
    <row r="32" spans="2:18" ht="18" customHeight="1" x14ac:dyDescent="0.15">
      <c r="C32" s="11"/>
      <c r="D32" s="11"/>
      <c r="E32" s="11"/>
      <c r="F32" s="11"/>
    </row>
    <row r="33" spans="2:11" x14ac:dyDescent="0.15">
      <c r="B33" t="s">
        <v>111</v>
      </c>
      <c r="K33" s="7" t="s">
        <v>110</v>
      </c>
    </row>
    <row r="46" spans="2:11" x14ac:dyDescent="0.15">
      <c r="B46" s="46" t="s">
        <v>109</v>
      </c>
    </row>
    <row r="49" spans="2:18" x14ac:dyDescent="0.15">
      <c r="D49" s="76" t="s">
        <v>102</v>
      </c>
      <c r="E49" s="75"/>
      <c r="F49" s="75"/>
    </row>
    <row r="50" spans="2:18" ht="17.25" x14ac:dyDescent="0.15">
      <c r="D50" s="159" t="s">
        <v>105</v>
      </c>
      <c r="E50" s="159"/>
      <c r="F50" s="75"/>
    </row>
    <row r="51" spans="2:18" ht="17.25" x14ac:dyDescent="0.15">
      <c r="D51" s="155" t="s">
        <v>103</v>
      </c>
      <c r="E51" s="155"/>
      <c r="F51" s="82">
        <v>1000</v>
      </c>
      <c r="G51" s="77" t="s">
        <v>58</v>
      </c>
      <c r="K51" s="42"/>
    </row>
    <row r="52" spans="2:18" ht="17.25" x14ac:dyDescent="0.15">
      <c r="D52" s="155" t="s">
        <v>104</v>
      </c>
      <c r="E52" s="155"/>
      <c r="F52" s="82">
        <v>800</v>
      </c>
      <c r="G52" s="45"/>
    </row>
    <row r="53" spans="2:18" ht="18" thickBot="1" x14ac:dyDescent="0.2">
      <c r="D53" s="156" t="s">
        <v>56</v>
      </c>
      <c r="E53" s="156"/>
      <c r="F53" s="78">
        <f>F52/F51</f>
        <v>0.8</v>
      </c>
    </row>
    <row r="54" spans="2:18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159" t="s">
        <v>106</v>
      </c>
      <c r="E56" s="159"/>
      <c r="F56" s="75"/>
    </row>
    <row r="57" spans="2:18" s="42" customFormat="1" ht="12.75" customHeight="1" x14ac:dyDescent="0.15">
      <c r="B57"/>
      <c r="C57"/>
      <c r="D57" s="155" t="s">
        <v>103</v>
      </c>
      <c r="E57" s="155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155" t="s">
        <v>104</v>
      </c>
      <c r="E58" s="155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156" t="s">
        <v>56</v>
      </c>
      <c r="E59" s="156"/>
      <c r="F59" s="78">
        <f>F58/F57</f>
        <v>0.6</v>
      </c>
    </row>
    <row r="60" spans="2:18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x14ac:dyDescent="0.15">
      <c r="C62" s="163"/>
      <c r="D62" s="163"/>
      <c r="E62" s="93"/>
      <c r="F62" s="90"/>
      <c r="G62" s="90"/>
      <c r="H62" s="90"/>
      <c r="I62" s="90"/>
    </row>
    <row r="63" spans="2:18" x14ac:dyDescent="0.15">
      <c r="C63" s="94"/>
      <c r="D63" s="95"/>
      <c r="E63" s="95"/>
      <c r="F63" s="90"/>
      <c r="G63" s="90"/>
      <c r="H63" s="90"/>
      <c r="I63" s="90"/>
    </row>
    <row r="64" spans="2:18" x14ac:dyDescent="0.15">
      <c r="C64" s="163"/>
      <c r="D64" s="163"/>
      <c r="E64" s="86"/>
      <c r="F64" s="87"/>
      <c r="G64" s="90"/>
      <c r="H64" s="90"/>
      <c r="I64" s="90"/>
    </row>
    <row r="65" spans="3:9" x14ac:dyDescent="0.15">
      <c r="C65" s="163"/>
      <c r="D65" s="163"/>
      <c r="E65" s="86"/>
      <c r="F65" s="88"/>
      <c r="G65" s="90"/>
      <c r="H65" s="90"/>
      <c r="I65" s="90"/>
    </row>
    <row r="66" spans="3:9" x14ac:dyDescent="0.15">
      <c r="C66" s="163"/>
      <c r="D66" s="163"/>
      <c r="E66" s="89"/>
      <c r="F66" s="90"/>
      <c r="G66" s="90"/>
      <c r="H66" s="90"/>
      <c r="I66" s="90"/>
    </row>
    <row r="67" spans="3:9" ht="17.25" x14ac:dyDescent="0.15">
      <c r="C67" s="164"/>
      <c r="D67" s="164"/>
      <c r="E67" s="91"/>
      <c r="F67" s="92"/>
      <c r="G67" s="92"/>
      <c r="H67" s="92"/>
      <c r="I67" s="92"/>
    </row>
    <row r="68" spans="3:9" ht="7.15" customHeight="1" x14ac:dyDescent="0.15"/>
  </sheetData>
  <mergeCells count="52">
    <mergeCell ref="K31:R31"/>
    <mergeCell ref="D50:E50"/>
    <mergeCell ref="D51:E51"/>
    <mergeCell ref="D52:E52"/>
    <mergeCell ref="D53:E53"/>
    <mergeCell ref="C66:D66"/>
    <mergeCell ref="C67:D67"/>
    <mergeCell ref="B28:D28"/>
    <mergeCell ref="B29:D29"/>
    <mergeCell ref="F28:J28"/>
    <mergeCell ref="C65:D65"/>
    <mergeCell ref="C64:D64"/>
    <mergeCell ref="C62:D62"/>
    <mergeCell ref="B31:I31"/>
    <mergeCell ref="D54:E54"/>
    <mergeCell ref="D56:E56"/>
    <mergeCell ref="D57:E57"/>
    <mergeCell ref="D58:E58"/>
    <mergeCell ref="D59:E59"/>
    <mergeCell ref="D60:E60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2"/>
  <sheetViews>
    <sheetView showGridLines="0" zoomScale="80" zoomScaleNormal="80" workbookViewId="0">
      <selection activeCell="E26" sqref="E26:O2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6" t="s">
        <v>4</v>
      </c>
      <c r="I7" s="63" t="s">
        <v>20</v>
      </c>
      <c r="J7" s="116" t="s">
        <v>47</v>
      </c>
      <c r="K7" s="146" t="s">
        <v>3</v>
      </c>
      <c r="L7" s="165" t="s">
        <v>108</v>
      </c>
      <c r="M7" s="166"/>
      <c r="N7" s="166"/>
      <c r="O7" s="167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7"/>
      <c r="I8" s="60" t="s">
        <v>23</v>
      </c>
      <c r="J8" s="115"/>
      <c r="K8" s="147"/>
      <c r="L8" s="168"/>
      <c r="M8" s="169"/>
      <c r="N8" s="169"/>
      <c r="O8" s="170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61" t="s">
        <v>32</v>
      </c>
      <c r="J9" s="117"/>
      <c r="K9" s="57" t="s">
        <v>48</v>
      </c>
      <c r="L9" s="171"/>
      <c r="M9" s="172"/>
      <c r="N9" s="172"/>
      <c r="O9" s="173"/>
      <c r="P9" s="18" t="s">
        <v>61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74"/>
      <c r="M10" s="175"/>
      <c r="N10" s="175"/>
      <c r="O10" s="176"/>
      <c r="P10" s="9">
        <f>H10*K10*L10/1000000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74"/>
      <c r="M11" s="175"/>
      <c r="N11" s="175"/>
      <c r="O11" s="176"/>
      <c r="P11" s="9">
        <f>H11*K11*L11/1000000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63" t="s">
        <v>20</v>
      </c>
      <c r="J17" s="116" t="s">
        <v>47</v>
      </c>
      <c r="K17" s="146" t="s">
        <v>3</v>
      </c>
      <c r="L17" s="165" t="s">
        <v>108</v>
      </c>
      <c r="M17" s="166"/>
      <c r="N17" s="166"/>
      <c r="O17" s="167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7"/>
      <c r="I18" s="60" t="s">
        <v>23</v>
      </c>
      <c r="J18" s="115"/>
      <c r="K18" s="147"/>
      <c r="L18" s="168"/>
      <c r="M18" s="169"/>
      <c r="N18" s="169"/>
      <c r="O18" s="170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5</v>
      </c>
      <c r="L19" s="171"/>
      <c r="M19" s="172"/>
      <c r="N19" s="172"/>
      <c r="O19" s="173"/>
      <c r="P19" s="18" t="s">
        <v>61</v>
      </c>
    </row>
    <row r="20" spans="2:17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74"/>
      <c r="M20" s="175"/>
      <c r="N20" s="175"/>
      <c r="O20" s="176"/>
      <c r="P20" s="9">
        <f>H20*K20*L20/1000000</f>
        <v>0</v>
      </c>
    </row>
    <row r="21" spans="2:17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74"/>
      <c r="M21" s="175"/>
      <c r="N21" s="175"/>
      <c r="O21" s="176"/>
      <c r="P21" s="9">
        <f>H21*K21*L21/1000000</f>
        <v>0</v>
      </c>
      <c r="Q21" s="47"/>
    </row>
    <row r="22" spans="2:17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74"/>
      <c r="M22" s="175"/>
      <c r="N22" s="175"/>
      <c r="O22" s="176"/>
      <c r="P22" s="9">
        <f t="shared" ref="P22:P25" si="0">H22*K22*L22/1000000</f>
        <v>0</v>
      </c>
    </row>
    <row r="23" spans="2:17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74"/>
      <c r="M23" s="175"/>
      <c r="N23" s="175"/>
      <c r="O23" s="176"/>
      <c r="P23" s="9">
        <f t="shared" si="0"/>
        <v>0</v>
      </c>
    </row>
    <row r="24" spans="2:17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74"/>
      <c r="M24" s="175"/>
      <c r="N24" s="175"/>
      <c r="O24" s="176"/>
      <c r="P24" s="9">
        <f t="shared" si="0"/>
        <v>0</v>
      </c>
    </row>
    <row r="25" spans="2:17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74"/>
      <c r="M25" s="175"/>
      <c r="N25" s="175"/>
      <c r="O25" s="176"/>
      <c r="P25" s="9">
        <f t="shared" si="0"/>
        <v>0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showGridLines="0" zoomScale="80" zoomScaleNormal="80" workbookViewId="0">
      <selection activeCell="H29" sqref="H2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6" t="s">
        <v>4</v>
      </c>
      <c r="I7" s="20" t="s">
        <v>20</v>
      </c>
      <c r="J7" s="116" t="s">
        <v>47</v>
      </c>
      <c r="K7" s="146" t="s">
        <v>3</v>
      </c>
      <c r="L7" s="165" t="s">
        <v>108</v>
      </c>
      <c r="M7" s="166"/>
      <c r="N7" s="166"/>
      <c r="O7" s="167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7"/>
      <c r="I8" s="21" t="s">
        <v>23</v>
      </c>
      <c r="J8" s="115"/>
      <c r="K8" s="147"/>
      <c r="L8" s="168"/>
      <c r="M8" s="169"/>
      <c r="N8" s="169"/>
      <c r="O8" s="170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22" t="s">
        <v>32</v>
      </c>
      <c r="J9" s="117"/>
      <c r="K9" s="57" t="s">
        <v>48</v>
      </c>
      <c r="L9" s="171"/>
      <c r="M9" s="172"/>
      <c r="N9" s="172"/>
      <c r="O9" s="173"/>
      <c r="P9" s="18" t="s">
        <v>61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74">
        <v>207</v>
      </c>
      <c r="M10" s="175"/>
      <c r="N10" s="175"/>
      <c r="O10" s="176"/>
      <c r="P10" s="9">
        <f>H10*K10*L10/1000000</f>
        <v>724.5</v>
      </c>
      <c r="Q10" s="47" t="s">
        <v>73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74">
        <v>207</v>
      </c>
      <c r="M11" s="175"/>
      <c r="N11" s="175"/>
      <c r="O11" s="176"/>
      <c r="P11" s="9">
        <f>H11*K11*L11/1000000</f>
        <v>72.45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796.95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20" t="s">
        <v>20</v>
      </c>
      <c r="J17" s="116" t="s">
        <v>47</v>
      </c>
      <c r="K17" s="146" t="s">
        <v>3</v>
      </c>
      <c r="L17" s="165" t="s">
        <v>108</v>
      </c>
      <c r="M17" s="166"/>
      <c r="N17" s="166"/>
      <c r="O17" s="167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7"/>
      <c r="I18" s="21" t="s">
        <v>23</v>
      </c>
      <c r="J18" s="115"/>
      <c r="K18" s="147"/>
      <c r="L18" s="168"/>
      <c r="M18" s="169"/>
      <c r="N18" s="169"/>
      <c r="O18" s="170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5</v>
      </c>
      <c r="L19" s="171"/>
      <c r="M19" s="172"/>
      <c r="N19" s="172"/>
      <c r="O19" s="173"/>
      <c r="P19" s="18" t="s">
        <v>61</v>
      </c>
    </row>
    <row r="20" spans="2:17" ht="18" customHeight="1" x14ac:dyDescent="0.15">
      <c r="B20" s="136"/>
      <c r="C20" s="13">
        <v>1</v>
      </c>
      <c r="D20" s="141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74">
        <v>207</v>
      </c>
      <c r="M20" s="175"/>
      <c r="N20" s="175"/>
      <c r="O20" s="176"/>
      <c r="P20" s="9">
        <f>H20*K20*L20/1000000</f>
        <v>20.7</v>
      </c>
    </row>
    <row r="21" spans="2:17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74">
        <v>19</v>
      </c>
      <c r="M21" s="175"/>
      <c r="N21" s="175"/>
      <c r="O21" s="176"/>
      <c r="P21" s="9">
        <f>H21*K21*L21/1000000</f>
        <v>65.55</v>
      </c>
      <c r="Q21" s="47" t="s">
        <v>73</v>
      </c>
    </row>
    <row r="22" spans="2:17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74">
        <v>207</v>
      </c>
      <c r="M22" s="175"/>
      <c r="N22" s="175"/>
      <c r="O22" s="176"/>
      <c r="P22" s="9">
        <f t="shared" ref="P22:P25" si="0">H22*K22*L22/1000000</f>
        <v>2.5874999999999999</v>
      </c>
    </row>
    <row r="23" spans="2:17" ht="18" customHeight="1" x14ac:dyDescent="0.15">
      <c r="B23" s="136"/>
      <c r="C23" s="13">
        <v>4</v>
      </c>
      <c r="D23" s="141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74">
        <v>207</v>
      </c>
      <c r="M23" s="175"/>
      <c r="N23" s="175"/>
      <c r="O23" s="176"/>
      <c r="P23" s="9">
        <f t="shared" si="0"/>
        <v>0.25874999999999998</v>
      </c>
    </row>
    <row r="24" spans="2:17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74">
        <v>19</v>
      </c>
      <c r="M24" s="175"/>
      <c r="N24" s="175"/>
      <c r="O24" s="176"/>
      <c r="P24" s="9">
        <f t="shared" si="0"/>
        <v>6.5549999999999997</v>
      </c>
    </row>
    <row r="25" spans="2:17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74">
        <v>207</v>
      </c>
      <c r="M25" s="175"/>
      <c r="N25" s="175"/>
      <c r="O25" s="176"/>
      <c r="P25" s="9">
        <f t="shared" si="0"/>
        <v>2.0699999999999998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97.721249999999998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796.95</v>
      </c>
      <c r="F28" s="133" t="s">
        <v>44</v>
      </c>
      <c r="G28" s="133"/>
      <c r="H28" s="133"/>
      <c r="I28" s="133"/>
      <c r="J28" s="133"/>
      <c r="K28" s="41">
        <f>P26</f>
        <v>97.721249999999998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699.30000000000007</v>
      </c>
      <c r="F29" s="32" t="s">
        <v>45</v>
      </c>
      <c r="G29" s="38" t="s">
        <v>43</v>
      </c>
      <c r="H29" s="34">
        <f>ROUNDUP(1-P26/P12,3)</f>
        <v>0.878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